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1_VV, rozpočet\"/>
    </mc:Choice>
  </mc:AlternateContent>
  <xr:revisionPtr revIDLastSave="0" documentId="13_ncr:1_{9DDAF92E-81CD-4285-998F-8E1449152FC0}" xr6:coauthVersionLast="47" xr6:coauthVersionMax="47" xr10:uidLastSave="{00000000-0000-0000-0000-000000000000}"/>
  <bookViews>
    <workbookView xWindow="390" yWindow="390" windowWidth="16980" windowHeight="1527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4" i="3" l="1"/>
  <c r="I44" i="3" s="1"/>
  <c r="F43" i="3"/>
  <c r="I43" i="3" s="1"/>
  <c r="F42" i="3"/>
  <c r="I42" i="3" s="1"/>
  <c r="I40" i="3"/>
  <c r="F40" i="3"/>
  <c r="I39" i="3"/>
  <c r="F39" i="3"/>
  <c r="F38" i="3"/>
  <c r="I38" i="3" s="1"/>
  <c r="F36" i="3"/>
  <c r="I36" i="3" s="1"/>
  <c r="I26" i="3"/>
  <c r="I19" i="2" s="1"/>
  <c r="I25" i="3"/>
  <c r="I24" i="3"/>
  <c r="I23" i="3"/>
  <c r="I22" i="3"/>
  <c r="I21" i="3"/>
  <c r="I17" i="3"/>
  <c r="F16" i="2" s="1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I18" i="2"/>
  <c r="I17" i="2"/>
  <c r="I16" i="2"/>
  <c r="I15" i="2"/>
  <c r="F15" i="2"/>
  <c r="I14" i="2"/>
  <c r="F14" i="2"/>
  <c r="C10" i="2"/>
  <c r="F6" i="2"/>
  <c r="C6" i="2"/>
  <c r="F4" i="2"/>
  <c r="C4" i="2"/>
  <c r="F2" i="2"/>
  <c r="C2" i="2"/>
  <c r="BS76" i="1"/>
  <c r="F41" i="3" s="1"/>
  <c r="I41" i="3" s="1"/>
  <c r="BJ76" i="1"/>
  <c r="BF76" i="1"/>
  <c r="BD76" i="1"/>
  <c r="AP76" i="1"/>
  <c r="I76" i="1" s="1"/>
  <c r="I75" i="1" s="1"/>
  <c r="AO76" i="1"/>
  <c r="H76" i="1" s="1"/>
  <c r="H75" i="1" s="1"/>
  <c r="AK76" i="1"/>
  <c r="AT75" i="1" s="1"/>
  <c r="AJ76" i="1"/>
  <c r="AS75" i="1" s="1"/>
  <c r="AH76" i="1"/>
  <c r="AG76" i="1"/>
  <c r="AF76" i="1"/>
  <c r="AE76" i="1"/>
  <c r="AD76" i="1"/>
  <c r="AC76" i="1"/>
  <c r="AB76" i="1"/>
  <c r="Z76" i="1"/>
  <c r="J76" i="1"/>
  <c r="AL76" i="1" s="1"/>
  <c r="AU75" i="1" s="1"/>
  <c r="BO74" i="1"/>
  <c r="BJ74" i="1"/>
  <c r="BF74" i="1"/>
  <c r="BD74" i="1"/>
  <c r="AP74" i="1"/>
  <c r="AX74" i="1" s="1"/>
  <c r="AO74" i="1"/>
  <c r="AW74" i="1" s="1"/>
  <c r="AK74" i="1"/>
  <c r="AJ74" i="1"/>
  <c r="AH74" i="1"/>
  <c r="AG74" i="1"/>
  <c r="AF74" i="1"/>
  <c r="AE74" i="1"/>
  <c r="AD74" i="1"/>
  <c r="AC74" i="1"/>
  <c r="AB74" i="1"/>
  <c r="Z74" i="1"/>
  <c r="J74" i="1"/>
  <c r="AL74" i="1" s="1"/>
  <c r="H74" i="1"/>
  <c r="BO73" i="1"/>
  <c r="BJ73" i="1"/>
  <c r="BF73" i="1"/>
  <c r="BD73" i="1"/>
  <c r="AP73" i="1"/>
  <c r="BI73" i="1" s="1"/>
  <c r="AO73" i="1"/>
  <c r="BH73" i="1" s="1"/>
  <c r="AK73" i="1"/>
  <c r="AJ73" i="1"/>
  <c r="AH73" i="1"/>
  <c r="AG73" i="1"/>
  <c r="AF73" i="1"/>
  <c r="AE73" i="1"/>
  <c r="AD73" i="1"/>
  <c r="AC73" i="1"/>
  <c r="AB73" i="1"/>
  <c r="Z73" i="1"/>
  <c r="J73" i="1"/>
  <c r="AL73" i="1" s="1"/>
  <c r="BO72" i="1"/>
  <c r="BJ72" i="1"/>
  <c r="BF72" i="1"/>
  <c r="BD72" i="1"/>
  <c r="AP72" i="1"/>
  <c r="I72" i="1" s="1"/>
  <c r="AO72" i="1"/>
  <c r="H72" i="1" s="1"/>
  <c r="AK72" i="1"/>
  <c r="AJ72" i="1"/>
  <c r="AH72" i="1"/>
  <c r="AG72" i="1"/>
  <c r="AF72" i="1"/>
  <c r="AE72" i="1"/>
  <c r="AD72" i="1"/>
  <c r="AC72" i="1"/>
  <c r="AB72" i="1"/>
  <c r="Z72" i="1"/>
  <c r="J72" i="1"/>
  <c r="AL72" i="1" s="1"/>
  <c r="BM70" i="1"/>
  <c r="BJ70" i="1"/>
  <c r="BF70" i="1"/>
  <c r="BD70" i="1"/>
  <c r="AP70" i="1"/>
  <c r="AX70" i="1" s="1"/>
  <c r="AO70" i="1"/>
  <c r="AW70" i="1" s="1"/>
  <c r="AK70" i="1"/>
  <c r="AJ70" i="1"/>
  <c r="AS68" i="1" s="1"/>
  <c r="AH70" i="1"/>
  <c r="AG70" i="1"/>
  <c r="AF70" i="1"/>
  <c r="AE70" i="1"/>
  <c r="AD70" i="1"/>
  <c r="AC70" i="1"/>
  <c r="AB70" i="1"/>
  <c r="Z70" i="1"/>
  <c r="AL70" i="1"/>
  <c r="BM69" i="1"/>
  <c r="F35" i="3" s="1"/>
  <c r="I35" i="3" s="1"/>
  <c r="BJ69" i="1"/>
  <c r="BF69" i="1"/>
  <c r="BD69" i="1"/>
  <c r="AP69" i="1"/>
  <c r="BI69" i="1" s="1"/>
  <c r="AO69" i="1"/>
  <c r="BH69" i="1" s="1"/>
  <c r="AK69" i="1"/>
  <c r="AJ69" i="1"/>
  <c r="AH69" i="1"/>
  <c r="AG69" i="1"/>
  <c r="AF69" i="1"/>
  <c r="AE69" i="1"/>
  <c r="AD69" i="1"/>
  <c r="AC69" i="1"/>
  <c r="AB69" i="1"/>
  <c r="Z69" i="1"/>
  <c r="J69" i="1"/>
  <c r="J68" i="1" s="1"/>
  <c r="BJ66" i="1"/>
  <c r="Z66" i="1" s="1"/>
  <c r="BF66" i="1"/>
  <c r="BD66" i="1"/>
  <c r="AP66" i="1"/>
  <c r="AX66" i="1" s="1"/>
  <c r="AO66" i="1"/>
  <c r="AW66" i="1" s="1"/>
  <c r="AK66" i="1"/>
  <c r="AJ66" i="1"/>
  <c r="AH66" i="1"/>
  <c r="AG66" i="1"/>
  <c r="AF66" i="1"/>
  <c r="AE66" i="1"/>
  <c r="AD66" i="1"/>
  <c r="AC66" i="1"/>
  <c r="AB66" i="1"/>
  <c r="J66" i="1"/>
  <c r="AL66" i="1" s="1"/>
  <c r="BJ65" i="1"/>
  <c r="Z65" i="1" s="1"/>
  <c r="BI65" i="1"/>
  <c r="BF65" i="1"/>
  <c r="BD65" i="1"/>
  <c r="AP65" i="1"/>
  <c r="AX65" i="1" s="1"/>
  <c r="AO65" i="1"/>
  <c r="BH65" i="1" s="1"/>
  <c r="AK65" i="1"/>
  <c r="AJ65" i="1"/>
  <c r="AH65" i="1"/>
  <c r="AG65" i="1"/>
  <c r="AF65" i="1"/>
  <c r="AE65" i="1"/>
  <c r="AD65" i="1"/>
  <c r="AC65" i="1"/>
  <c r="AB65" i="1"/>
  <c r="J65" i="1"/>
  <c r="AL65" i="1" s="1"/>
  <c r="BJ64" i="1"/>
  <c r="Z64" i="1" s="1"/>
  <c r="BF64" i="1"/>
  <c r="BD64" i="1"/>
  <c r="AP64" i="1"/>
  <c r="BI64" i="1" s="1"/>
  <c r="AO64" i="1"/>
  <c r="BH64" i="1" s="1"/>
  <c r="AK64" i="1"/>
  <c r="AJ64" i="1"/>
  <c r="AH64" i="1"/>
  <c r="AG64" i="1"/>
  <c r="AF64" i="1"/>
  <c r="AE64" i="1"/>
  <c r="AD64" i="1"/>
  <c r="AC64" i="1"/>
  <c r="AB64" i="1"/>
  <c r="J64" i="1"/>
  <c r="AL64" i="1" s="1"/>
  <c r="I64" i="1"/>
  <c r="BJ63" i="1"/>
  <c r="BF63" i="1"/>
  <c r="BD63" i="1"/>
  <c r="AP63" i="1"/>
  <c r="BI63" i="1" s="1"/>
  <c r="AO63" i="1"/>
  <c r="H63" i="1" s="1"/>
  <c r="AL63" i="1"/>
  <c r="AK63" i="1"/>
  <c r="AJ63" i="1"/>
  <c r="AH63" i="1"/>
  <c r="AG63" i="1"/>
  <c r="AF63" i="1"/>
  <c r="AE63" i="1"/>
  <c r="AD63" i="1"/>
  <c r="AC63" i="1"/>
  <c r="AB63" i="1"/>
  <c r="Z63" i="1"/>
  <c r="J63" i="1"/>
  <c r="BJ62" i="1"/>
  <c r="BF62" i="1"/>
  <c r="BD62" i="1"/>
  <c r="AP62" i="1"/>
  <c r="I62" i="1" s="1"/>
  <c r="AO62" i="1"/>
  <c r="H62" i="1" s="1"/>
  <c r="AK62" i="1"/>
  <c r="AJ62" i="1"/>
  <c r="AH62" i="1"/>
  <c r="AG62" i="1"/>
  <c r="AF62" i="1"/>
  <c r="AE62" i="1"/>
  <c r="AD62" i="1"/>
  <c r="AC62" i="1"/>
  <c r="AB62" i="1"/>
  <c r="Z62" i="1"/>
  <c r="J62" i="1"/>
  <c r="AL62" i="1" s="1"/>
  <c r="BJ61" i="1"/>
  <c r="Z61" i="1" s="1"/>
  <c r="BH61" i="1"/>
  <c r="BF61" i="1"/>
  <c r="BD61" i="1"/>
  <c r="AP61" i="1"/>
  <c r="I61" i="1" s="1"/>
  <c r="AO61" i="1"/>
  <c r="AW61" i="1" s="1"/>
  <c r="AL61" i="1"/>
  <c r="AK61" i="1"/>
  <c r="AJ61" i="1"/>
  <c r="AH61" i="1"/>
  <c r="AG61" i="1"/>
  <c r="AF61" i="1"/>
  <c r="AE61" i="1"/>
  <c r="AD61" i="1"/>
  <c r="AC61" i="1"/>
  <c r="AB61" i="1"/>
  <c r="J61" i="1"/>
  <c r="H61" i="1"/>
  <c r="BJ60" i="1"/>
  <c r="Z60" i="1" s="1"/>
  <c r="BF60" i="1"/>
  <c r="BD60" i="1"/>
  <c r="AP60" i="1"/>
  <c r="BI60" i="1" s="1"/>
  <c r="AO60" i="1"/>
  <c r="H60" i="1" s="1"/>
  <c r="AK60" i="1"/>
  <c r="AJ60" i="1"/>
  <c r="AH60" i="1"/>
  <c r="AG60" i="1"/>
  <c r="AF60" i="1"/>
  <c r="AE60" i="1"/>
  <c r="AD60" i="1"/>
  <c r="AC60" i="1"/>
  <c r="AB60" i="1"/>
  <c r="J60" i="1"/>
  <c r="AL60" i="1" s="1"/>
  <c r="I60" i="1"/>
  <c r="BJ59" i="1"/>
  <c r="Z59" i="1" s="1"/>
  <c r="BF59" i="1"/>
  <c r="BD59" i="1"/>
  <c r="AX59" i="1"/>
  <c r="AP59" i="1"/>
  <c r="I59" i="1" s="1"/>
  <c r="AO59" i="1"/>
  <c r="BH59" i="1" s="1"/>
  <c r="AK59" i="1"/>
  <c r="AJ59" i="1"/>
  <c r="AH59" i="1"/>
  <c r="AG59" i="1"/>
  <c r="AF59" i="1"/>
  <c r="AE59" i="1"/>
  <c r="AD59" i="1"/>
  <c r="AC59" i="1"/>
  <c r="AB59" i="1"/>
  <c r="J59" i="1"/>
  <c r="AL59" i="1" s="1"/>
  <c r="H59" i="1"/>
  <c r="BJ58" i="1"/>
  <c r="Z58" i="1" s="1"/>
  <c r="BI58" i="1"/>
  <c r="BF58" i="1"/>
  <c r="BD58" i="1"/>
  <c r="AP58" i="1"/>
  <c r="AX58" i="1" s="1"/>
  <c r="AO58" i="1"/>
  <c r="AW58" i="1" s="1"/>
  <c r="AL58" i="1"/>
  <c r="AK58" i="1"/>
  <c r="AJ58" i="1"/>
  <c r="AH58" i="1"/>
  <c r="AG58" i="1"/>
  <c r="AF58" i="1"/>
  <c r="AE58" i="1"/>
  <c r="AD58" i="1"/>
  <c r="AC58" i="1"/>
  <c r="AB58" i="1"/>
  <c r="J58" i="1"/>
  <c r="I58" i="1"/>
  <c r="H58" i="1"/>
  <c r="BJ57" i="1"/>
  <c r="Z57" i="1" s="1"/>
  <c r="BI57" i="1"/>
  <c r="BF57" i="1"/>
  <c r="BD57" i="1"/>
  <c r="AP57" i="1"/>
  <c r="AX57" i="1" s="1"/>
  <c r="AO57" i="1"/>
  <c r="AW57" i="1" s="1"/>
  <c r="AK57" i="1"/>
  <c r="AJ57" i="1"/>
  <c r="AH57" i="1"/>
  <c r="AG57" i="1"/>
  <c r="AF57" i="1"/>
  <c r="AE57" i="1"/>
  <c r="AD57" i="1"/>
  <c r="AC57" i="1"/>
  <c r="AB57" i="1"/>
  <c r="J57" i="1"/>
  <c r="AL57" i="1" s="1"/>
  <c r="I57" i="1"/>
  <c r="BJ55" i="1"/>
  <c r="BF55" i="1"/>
  <c r="BD55" i="1"/>
  <c r="AP55" i="1"/>
  <c r="I55" i="1" s="1"/>
  <c r="AO55" i="1"/>
  <c r="H55" i="1" s="1"/>
  <c r="AK55" i="1"/>
  <c r="AJ55" i="1"/>
  <c r="AH55" i="1"/>
  <c r="AG55" i="1"/>
  <c r="AF55" i="1"/>
  <c r="AE55" i="1"/>
  <c r="AD55" i="1"/>
  <c r="Z55" i="1"/>
  <c r="J55" i="1"/>
  <c r="AL55" i="1" s="1"/>
  <c r="BJ54" i="1"/>
  <c r="BH54" i="1"/>
  <c r="AB54" i="1" s="1"/>
  <c r="BF54" i="1"/>
  <c r="BD54" i="1"/>
  <c r="AW54" i="1"/>
  <c r="AP54" i="1"/>
  <c r="I54" i="1" s="1"/>
  <c r="AO54" i="1"/>
  <c r="H54" i="1" s="1"/>
  <c r="AK54" i="1"/>
  <c r="AJ54" i="1"/>
  <c r="AH54" i="1"/>
  <c r="AG54" i="1"/>
  <c r="AF54" i="1"/>
  <c r="AE54" i="1"/>
  <c r="AD54" i="1"/>
  <c r="Z54" i="1"/>
  <c r="J54" i="1"/>
  <c r="AL54" i="1" s="1"/>
  <c r="BJ52" i="1"/>
  <c r="BF52" i="1"/>
  <c r="BD52" i="1"/>
  <c r="AP52" i="1"/>
  <c r="AX52" i="1" s="1"/>
  <c r="AO52" i="1"/>
  <c r="AW52" i="1" s="1"/>
  <c r="AK52" i="1"/>
  <c r="AJ52" i="1"/>
  <c r="AH52" i="1"/>
  <c r="AG52" i="1"/>
  <c r="AF52" i="1"/>
  <c r="AE52" i="1"/>
  <c r="AD52" i="1"/>
  <c r="Z52" i="1"/>
  <c r="J52" i="1"/>
  <c r="AL52" i="1" s="1"/>
  <c r="BJ51" i="1"/>
  <c r="BF51" i="1"/>
  <c r="BD51" i="1"/>
  <c r="AW51" i="1"/>
  <c r="AP51" i="1"/>
  <c r="AX51" i="1" s="1"/>
  <c r="AO51" i="1"/>
  <c r="BH51" i="1" s="1"/>
  <c r="AB51" i="1" s="1"/>
  <c r="AK51" i="1"/>
  <c r="AJ51" i="1"/>
  <c r="AH51" i="1"/>
  <c r="AG51" i="1"/>
  <c r="AF51" i="1"/>
  <c r="AE51" i="1"/>
  <c r="AD51" i="1"/>
  <c r="Z51" i="1"/>
  <c r="J51" i="1"/>
  <c r="H51" i="1"/>
  <c r="BJ49" i="1"/>
  <c r="BF49" i="1"/>
  <c r="BD49" i="1"/>
  <c r="AP49" i="1"/>
  <c r="BI49" i="1" s="1"/>
  <c r="AC49" i="1" s="1"/>
  <c r="AO49" i="1"/>
  <c r="AW49" i="1" s="1"/>
  <c r="AL49" i="1"/>
  <c r="AK49" i="1"/>
  <c r="AJ49" i="1"/>
  <c r="AH49" i="1"/>
  <c r="AG49" i="1"/>
  <c r="AF49" i="1"/>
  <c r="AE49" i="1"/>
  <c r="AD49" i="1"/>
  <c r="Z49" i="1"/>
  <c r="J49" i="1"/>
  <c r="I49" i="1"/>
  <c r="BJ48" i="1"/>
  <c r="BF48" i="1"/>
  <c r="BD48" i="1"/>
  <c r="AP48" i="1"/>
  <c r="AX48" i="1" s="1"/>
  <c r="AO48" i="1"/>
  <c r="BH48" i="1" s="1"/>
  <c r="AB48" i="1" s="1"/>
  <c r="AL48" i="1"/>
  <c r="AK48" i="1"/>
  <c r="AJ48" i="1"/>
  <c r="AH48" i="1"/>
  <c r="AG48" i="1"/>
  <c r="AF48" i="1"/>
  <c r="AE48" i="1"/>
  <c r="AD48" i="1"/>
  <c r="Z48" i="1"/>
  <c r="J48" i="1"/>
  <c r="H48" i="1"/>
  <c r="BJ47" i="1"/>
  <c r="BF47" i="1"/>
  <c r="BD47" i="1"/>
  <c r="AX47" i="1"/>
  <c r="AP47" i="1"/>
  <c r="BI47" i="1" s="1"/>
  <c r="AC47" i="1" s="1"/>
  <c r="AO47" i="1"/>
  <c r="AW47" i="1" s="1"/>
  <c r="AK47" i="1"/>
  <c r="AJ47" i="1"/>
  <c r="AH47" i="1"/>
  <c r="AG47" i="1"/>
  <c r="AF47" i="1"/>
  <c r="AE47" i="1"/>
  <c r="AD47" i="1"/>
  <c r="Z47" i="1"/>
  <c r="J47" i="1"/>
  <c r="AL47" i="1" s="1"/>
  <c r="I47" i="1"/>
  <c r="BJ46" i="1"/>
  <c r="BF46" i="1"/>
  <c r="BD46" i="1"/>
  <c r="AP46" i="1"/>
  <c r="AX46" i="1" s="1"/>
  <c r="AO46" i="1"/>
  <c r="AW46" i="1" s="1"/>
  <c r="AK46" i="1"/>
  <c r="AJ46" i="1"/>
  <c r="AH46" i="1"/>
  <c r="AG46" i="1"/>
  <c r="AF46" i="1"/>
  <c r="AE46" i="1"/>
  <c r="AD46" i="1"/>
  <c r="Z46" i="1"/>
  <c r="J46" i="1"/>
  <c r="AL46" i="1" s="1"/>
  <c r="BJ45" i="1"/>
  <c r="BF45" i="1"/>
  <c r="BD45" i="1"/>
  <c r="AP45" i="1"/>
  <c r="AX45" i="1" s="1"/>
  <c r="AO45" i="1"/>
  <c r="AW45" i="1" s="1"/>
  <c r="AK45" i="1"/>
  <c r="AJ45" i="1"/>
  <c r="AH45" i="1"/>
  <c r="AG45" i="1"/>
  <c r="AF45" i="1"/>
  <c r="AE45" i="1"/>
  <c r="AD45" i="1"/>
  <c r="Z45" i="1"/>
  <c r="J45" i="1"/>
  <c r="AL45" i="1" s="1"/>
  <c r="BJ44" i="1"/>
  <c r="BF44" i="1"/>
  <c r="BD44" i="1"/>
  <c r="AP44" i="1"/>
  <c r="AX44" i="1" s="1"/>
  <c r="AO44" i="1"/>
  <c r="BH44" i="1" s="1"/>
  <c r="AB44" i="1" s="1"/>
  <c r="AK44" i="1"/>
  <c r="AJ44" i="1"/>
  <c r="AH44" i="1"/>
  <c r="AG44" i="1"/>
  <c r="AF44" i="1"/>
  <c r="AE44" i="1"/>
  <c r="AD44" i="1"/>
  <c r="Z44" i="1"/>
  <c r="J44" i="1"/>
  <c r="AL44" i="1" s="1"/>
  <c r="I44" i="1"/>
  <c r="H44" i="1"/>
  <c r="BJ43" i="1"/>
  <c r="BF43" i="1"/>
  <c r="BD43" i="1"/>
  <c r="AP43" i="1"/>
  <c r="BI43" i="1" s="1"/>
  <c r="AC43" i="1" s="1"/>
  <c r="AO43" i="1"/>
  <c r="BH43" i="1" s="1"/>
  <c r="AB43" i="1" s="1"/>
  <c r="AK43" i="1"/>
  <c r="AJ43" i="1"/>
  <c r="AH43" i="1"/>
  <c r="AG43" i="1"/>
  <c r="AF43" i="1"/>
  <c r="AE43" i="1"/>
  <c r="AD43" i="1"/>
  <c r="Z43" i="1"/>
  <c r="J43" i="1"/>
  <c r="AL43" i="1" s="1"/>
  <c r="BJ42" i="1"/>
  <c r="BF42" i="1"/>
  <c r="BD42" i="1"/>
  <c r="AP42" i="1"/>
  <c r="BI42" i="1" s="1"/>
  <c r="AC42" i="1" s="1"/>
  <c r="AO42" i="1"/>
  <c r="H42" i="1" s="1"/>
  <c r="AL42" i="1"/>
  <c r="AK42" i="1"/>
  <c r="AJ42" i="1"/>
  <c r="AH42" i="1"/>
  <c r="AG42" i="1"/>
  <c r="AF42" i="1"/>
  <c r="AE42" i="1"/>
  <c r="AD42" i="1"/>
  <c r="Z42" i="1"/>
  <c r="J42" i="1"/>
  <c r="I42" i="1"/>
  <c r="BJ40" i="1"/>
  <c r="BH40" i="1"/>
  <c r="AB40" i="1" s="1"/>
  <c r="BF40" i="1"/>
  <c r="BD40" i="1"/>
  <c r="AP40" i="1"/>
  <c r="BI40" i="1" s="1"/>
  <c r="AC40" i="1" s="1"/>
  <c r="AO40" i="1"/>
  <c r="AW40" i="1" s="1"/>
  <c r="AK40" i="1"/>
  <c r="AJ40" i="1"/>
  <c r="AH40" i="1"/>
  <c r="AG40" i="1"/>
  <c r="AF40" i="1"/>
  <c r="AE40" i="1"/>
  <c r="AD40" i="1"/>
  <c r="Z40" i="1"/>
  <c r="J40" i="1"/>
  <c r="AL40" i="1" s="1"/>
  <c r="BJ39" i="1"/>
  <c r="BF39" i="1"/>
  <c r="BD39" i="1"/>
  <c r="AP39" i="1"/>
  <c r="AX39" i="1" s="1"/>
  <c r="AO39" i="1"/>
  <c r="AW39" i="1" s="1"/>
  <c r="AL39" i="1"/>
  <c r="AK39" i="1"/>
  <c r="AJ39" i="1"/>
  <c r="AS38" i="1" s="1"/>
  <c r="AH39" i="1"/>
  <c r="AG39" i="1"/>
  <c r="AF39" i="1"/>
  <c r="AE39" i="1"/>
  <c r="AD39" i="1"/>
  <c r="Z39" i="1"/>
  <c r="J39" i="1"/>
  <c r="BJ37" i="1"/>
  <c r="BH37" i="1"/>
  <c r="AB37" i="1" s="1"/>
  <c r="BF37" i="1"/>
  <c r="BD37" i="1"/>
  <c r="AP37" i="1"/>
  <c r="AX37" i="1" s="1"/>
  <c r="AO37" i="1"/>
  <c r="H37" i="1" s="1"/>
  <c r="AK37" i="1"/>
  <c r="AJ37" i="1"/>
  <c r="AH37" i="1"/>
  <c r="AG37" i="1"/>
  <c r="AF37" i="1"/>
  <c r="AE37" i="1"/>
  <c r="AD37" i="1"/>
  <c r="Z37" i="1"/>
  <c r="J37" i="1"/>
  <c r="AL37" i="1" s="1"/>
  <c r="BJ36" i="1"/>
  <c r="BF36" i="1"/>
  <c r="BD36" i="1"/>
  <c r="AP36" i="1"/>
  <c r="I36" i="1" s="1"/>
  <c r="AO36" i="1"/>
  <c r="AW36" i="1" s="1"/>
  <c r="AK36" i="1"/>
  <c r="AJ36" i="1"/>
  <c r="AH36" i="1"/>
  <c r="AG36" i="1"/>
  <c r="AF36" i="1"/>
  <c r="AE36" i="1"/>
  <c r="AD36" i="1"/>
  <c r="Z36" i="1"/>
  <c r="J36" i="1"/>
  <c r="AL36" i="1" s="1"/>
  <c r="BJ35" i="1"/>
  <c r="BF35" i="1"/>
  <c r="BD35" i="1"/>
  <c r="AP35" i="1"/>
  <c r="BI35" i="1" s="1"/>
  <c r="AC35" i="1" s="1"/>
  <c r="AO35" i="1"/>
  <c r="BH35" i="1" s="1"/>
  <c r="AB35" i="1" s="1"/>
  <c r="AL35" i="1"/>
  <c r="AK35" i="1"/>
  <c r="AJ35" i="1"/>
  <c r="AH35" i="1"/>
  <c r="AG35" i="1"/>
  <c r="AF35" i="1"/>
  <c r="AE35" i="1"/>
  <c r="AD35" i="1"/>
  <c r="Z35" i="1"/>
  <c r="J35" i="1"/>
  <c r="BJ34" i="1"/>
  <c r="BF34" i="1"/>
  <c r="BD34" i="1"/>
  <c r="AP34" i="1"/>
  <c r="BI34" i="1" s="1"/>
  <c r="AC34" i="1" s="1"/>
  <c r="AO34" i="1"/>
  <c r="AW34" i="1" s="1"/>
  <c r="AK34" i="1"/>
  <c r="AJ34" i="1"/>
  <c r="AH34" i="1"/>
  <c r="AG34" i="1"/>
  <c r="AF34" i="1"/>
  <c r="AE34" i="1"/>
  <c r="AD34" i="1"/>
  <c r="Z34" i="1"/>
  <c r="J34" i="1"/>
  <c r="AL34" i="1" s="1"/>
  <c r="BJ33" i="1"/>
  <c r="BF33" i="1"/>
  <c r="BD33" i="1"/>
  <c r="AP33" i="1"/>
  <c r="AX33" i="1" s="1"/>
  <c r="AO33" i="1"/>
  <c r="AW33" i="1" s="1"/>
  <c r="AK33" i="1"/>
  <c r="AJ33" i="1"/>
  <c r="AH33" i="1"/>
  <c r="AG33" i="1"/>
  <c r="AF33" i="1"/>
  <c r="AE33" i="1"/>
  <c r="AD33" i="1"/>
  <c r="Z33" i="1"/>
  <c r="J33" i="1"/>
  <c r="AL33" i="1" s="1"/>
  <c r="BJ31" i="1"/>
  <c r="BH31" i="1"/>
  <c r="AB31" i="1" s="1"/>
  <c r="BF31" i="1"/>
  <c r="BD31" i="1"/>
  <c r="AW31" i="1"/>
  <c r="AP31" i="1"/>
  <c r="I31" i="1" s="1"/>
  <c r="AO31" i="1"/>
  <c r="H31" i="1" s="1"/>
  <c r="AK31" i="1"/>
  <c r="AJ31" i="1"/>
  <c r="AH31" i="1"/>
  <c r="AG31" i="1"/>
  <c r="AF31" i="1"/>
  <c r="AE31" i="1"/>
  <c r="AD31" i="1"/>
  <c r="Z31" i="1"/>
  <c r="J31" i="1"/>
  <c r="AL31" i="1" s="1"/>
  <c r="BJ30" i="1"/>
  <c r="BF30" i="1"/>
  <c r="BD30" i="1"/>
  <c r="AP30" i="1"/>
  <c r="I30" i="1" s="1"/>
  <c r="AO30" i="1"/>
  <c r="H30" i="1" s="1"/>
  <c r="AK30" i="1"/>
  <c r="AJ30" i="1"/>
  <c r="AH30" i="1"/>
  <c r="AG30" i="1"/>
  <c r="AF30" i="1"/>
  <c r="AE30" i="1"/>
  <c r="AD30" i="1"/>
  <c r="Z30" i="1"/>
  <c r="J30" i="1"/>
  <c r="AL30" i="1" s="1"/>
  <c r="BJ29" i="1"/>
  <c r="BF29" i="1"/>
  <c r="BD29" i="1"/>
  <c r="AP29" i="1"/>
  <c r="I29" i="1" s="1"/>
  <c r="AO29" i="1"/>
  <c r="BH29" i="1" s="1"/>
  <c r="AB29" i="1" s="1"/>
  <c r="AK29" i="1"/>
  <c r="AJ29" i="1"/>
  <c r="AH29" i="1"/>
  <c r="AG29" i="1"/>
  <c r="AF29" i="1"/>
  <c r="AE29" i="1"/>
  <c r="AD29" i="1"/>
  <c r="Z29" i="1"/>
  <c r="J29" i="1"/>
  <c r="AL29" i="1" s="1"/>
  <c r="BJ28" i="1"/>
  <c r="BH28" i="1"/>
  <c r="AB28" i="1" s="1"/>
  <c r="BF28" i="1"/>
  <c r="BD28" i="1"/>
  <c r="AP28" i="1"/>
  <c r="AX28" i="1" s="1"/>
  <c r="AV28" i="1" s="1"/>
  <c r="AO28" i="1"/>
  <c r="AW28" i="1" s="1"/>
  <c r="AK28" i="1"/>
  <c r="AJ28" i="1"/>
  <c r="AH28" i="1"/>
  <c r="AG28" i="1"/>
  <c r="AF28" i="1"/>
  <c r="AE28" i="1"/>
  <c r="AD28" i="1"/>
  <c r="Z28" i="1"/>
  <c r="J28" i="1"/>
  <c r="AL28" i="1" s="1"/>
  <c r="I28" i="1"/>
  <c r="H28" i="1"/>
  <c r="BJ27" i="1"/>
  <c r="BF27" i="1"/>
  <c r="BD27" i="1"/>
  <c r="AP27" i="1"/>
  <c r="BI27" i="1" s="1"/>
  <c r="AC27" i="1" s="1"/>
  <c r="AO27" i="1"/>
  <c r="AW27" i="1" s="1"/>
  <c r="AK27" i="1"/>
  <c r="AJ27" i="1"/>
  <c r="AH27" i="1"/>
  <c r="AG27" i="1"/>
  <c r="AF27" i="1"/>
  <c r="AE27" i="1"/>
  <c r="AD27" i="1"/>
  <c r="Z27" i="1"/>
  <c r="J27" i="1"/>
  <c r="AL27" i="1" s="1"/>
  <c r="BJ26" i="1"/>
  <c r="BF26" i="1"/>
  <c r="BD26" i="1"/>
  <c r="AP26" i="1"/>
  <c r="AX26" i="1" s="1"/>
  <c r="AO26" i="1"/>
  <c r="AW26" i="1" s="1"/>
  <c r="AK26" i="1"/>
  <c r="AJ26" i="1"/>
  <c r="AH26" i="1"/>
  <c r="AG26" i="1"/>
  <c r="AF26" i="1"/>
  <c r="AE26" i="1"/>
  <c r="AD26" i="1"/>
  <c r="Z26" i="1"/>
  <c r="J26" i="1"/>
  <c r="AL26" i="1" s="1"/>
  <c r="BJ24" i="1"/>
  <c r="BF24" i="1"/>
  <c r="BD24" i="1"/>
  <c r="AP24" i="1"/>
  <c r="I24" i="1" s="1"/>
  <c r="AO24" i="1"/>
  <c r="H24" i="1" s="1"/>
  <c r="AK24" i="1"/>
  <c r="AJ24" i="1"/>
  <c r="AH24" i="1"/>
  <c r="AG24" i="1"/>
  <c r="AF24" i="1"/>
  <c r="AE24" i="1"/>
  <c r="AD24" i="1"/>
  <c r="Z24" i="1"/>
  <c r="J24" i="1"/>
  <c r="AL24" i="1" s="1"/>
  <c r="BJ23" i="1"/>
  <c r="BF23" i="1"/>
  <c r="BD23" i="1"/>
  <c r="AP23" i="1"/>
  <c r="I23" i="1" s="1"/>
  <c r="AO23" i="1"/>
  <c r="H23" i="1" s="1"/>
  <c r="AK23" i="1"/>
  <c r="AJ23" i="1"/>
  <c r="AH23" i="1"/>
  <c r="AG23" i="1"/>
  <c r="AF23" i="1"/>
  <c r="AE23" i="1"/>
  <c r="AD23" i="1"/>
  <c r="Z23" i="1"/>
  <c r="J23" i="1"/>
  <c r="AL23" i="1" s="1"/>
  <c r="BJ22" i="1"/>
  <c r="BF22" i="1"/>
  <c r="BD22" i="1"/>
  <c r="AW22" i="1"/>
  <c r="AP22" i="1"/>
  <c r="I22" i="1" s="1"/>
  <c r="AO22" i="1"/>
  <c r="BH22" i="1" s="1"/>
  <c r="AB22" i="1" s="1"/>
  <c r="AK22" i="1"/>
  <c r="AJ22" i="1"/>
  <c r="AH22" i="1"/>
  <c r="AG22" i="1"/>
  <c r="AF22" i="1"/>
  <c r="AE22" i="1"/>
  <c r="AD22" i="1"/>
  <c r="Z22" i="1"/>
  <c r="J22" i="1"/>
  <c r="AL22" i="1" s="1"/>
  <c r="H22" i="1"/>
  <c r="BJ21" i="1"/>
  <c r="BF21" i="1"/>
  <c r="BD21" i="1"/>
  <c r="AP21" i="1"/>
  <c r="BI21" i="1" s="1"/>
  <c r="AC21" i="1" s="1"/>
  <c r="AO21" i="1"/>
  <c r="BH21" i="1" s="1"/>
  <c r="AB21" i="1" s="1"/>
  <c r="AK21" i="1"/>
  <c r="AJ21" i="1"/>
  <c r="AH21" i="1"/>
  <c r="AG21" i="1"/>
  <c r="AF21" i="1"/>
  <c r="AE21" i="1"/>
  <c r="AD21" i="1"/>
  <c r="Z21" i="1"/>
  <c r="J21" i="1"/>
  <c r="AL21" i="1" s="1"/>
  <c r="I21" i="1"/>
  <c r="H21" i="1"/>
  <c r="BJ19" i="1"/>
  <c r="BF19" i="1"/>
  <c r="BD19" i="1"/>
  <c r="AP19" i="1"/>
  <c r="BI19" i="1" s="1"/>
  <c r="AC19" i="1" s="1"/>
  <c r="AO19" i="1"/>
  <c r="H19" i="1" s="1"/>
  <c r="AK19" i="1"/>
  <c r="AJ19" i="1"/>
  <c r="AH19" i="1"/>
  <c r="AG19" i="1"/>
  <c r="AF19" i="1"/>
  <c r="AE19" i="1"/>
  <c r="AD19" i="1"/>
  <c r="Z19" i="1"/>
  <c r="J19" i="1"/>
  <c r="AL19" i="1" s="1"/>
  <c r="I19" i="1"/>
  <c r="BJ18" i="1"/>
  <c r="BF18" i="1"/>
  <c r="BD18" i="1"/>
  <c r="AP18" i="1"/>
  <c r="I18" i="1" s="1"/>
  <c r="AO18" i="1"/>
  <c r="H18" i="1" s="1"/>
  <c r="AK18" i="1"/>
  <c r="AJ18" i="1"/>
  <c r="AH18" i="1"/>
  <c r="AG18" i="1"/>
  <c r="AF18" i="1"/>
  <c r="AE18" i="1"/>
  <c r="AD18" i="1"/>
  <c r="Z18" i="1"/>
  <c r="J18" i="1"/>
  <c r="AL18" i="1" s="1"/>
  <c r="BJ17" i="1"/>
  <c r="BF17" i="1"/>
  <c r="BD17" i="1"/>
  <c r="AP17" i="1"/>
  <c r="I17" i="1" s="1"/>
  <c r="AO17" i="1"/>
  <c r="H17" i="1" s="1"/>
  <c r="AK17" i="1"/>
  <c r="AJ17" i="1"/>
  <c r="AH17" i="1"/>
  <c r="AG17" i="1"/>
  <c r="AF17" i="1"/>
  <c r="AE17" i="1"/>
  <c r="AD17" i="1"/>
  <c r="Z17" i="1"/>
  <c r="J17" i="1"/>
  <c r="AL17" i="1" s="1"/>
  <c r="BJ16" i="1"/>
  <c r="BF16" i="1"/>
  <c r="BD16" i="1"/>
  <c r="AP16" i="1"/>
  <c r="I16" i="1" s="1"/>
  <c r="AO16" i="1"/>
  <c r="H16" i="1" s="1"/>
  <c r="AK16" i="1"/>
  <c r="AJ16" i="1"/>
  <c r="AH16" i="1"/>
  <c r="AG16" i="1"/>
  <c r="AF16" i="1"/>
  <c r="AE16" i="1"/>
  <c r="AD16" i="1"/>
  <c r="Z16" i="1"/>
  <c r="J16" i="1"/>
  <c r="AL16" i="1" s="1"/>
  <c r="BJ15" i="1"/>
  <c r="BF15" i="1"/>
  <c r="BD15" i="1"/>
  <c r="AP15" i="1"/>
  <c r="I15" i="1" s="1"/>
  <c r="AO15" i="1"/>
  <c r="BH15" i="1" s="1"/>
  <c r="AB15" i="1" s="1"/>
  <c r="AK15" i="1"/>
  <c r="AJ15" i="1"/>
  <c r="AH15" i="1"/>
  <c r="AG15" i="1"/>
  <c r="AF15" i="1"/>
  <c r="AE15" i="1"/>
  <c r="AD15" i="1"/>
  <c r="Z15" i="1"/>
  <c r="J15" i="1"/>
  <c r="AL15" i="1" s="1"/>
  <c r="BJ13" i="1"/>
  <c r="BF13" i="1"/>
  <c r="BD13" i="1"/>
  <c r="AP13" i="1"/>
  <c r="BI13" i="1" s="1"/>
  <c r="AC13" i="1" s="1"/>
  <c r="AO13" i="1"/>
  <c r="BH13" i="1" s="1"/>
  <c r="AB13" i="1" s="1"/>
  <c r="AK13" i="1"/>
  <c r="AJ13" i="1"/>
  <c r="AH13" i="1"/>
  <c r="AG13" i="1"/>
  <c r="AF13" i="1"/>
  <c r="AE13" i="1"/>
  <c r="AD13" i="1"/>
  <c r="Z13" i="1"/>
  <c r="J13" i="1"/>
  <c r="J12" i="1" s="1"/>
  <c r="H13" i="1"/>
  <c r="H12" i="1" s="1"/>
  <c r="AU1" i="1"/>
  <c r="AT1" i="1"/>
  <c r="AS1" i="1"/>
  <c r="F37" i="3" l="1"/>
  <c r="I37" i="3" s="1"/>
  <c r="AT71" i="1"/>
  <c r="I73" i="1"/>
  <c r="I69" i="1"/>
  <c r="H65" i="1"/>
  <c r="AW65" i="1"/>
  <c r="AV65" i="1" s="1"/>
  <c r="AX60" i="1"/>
  <c r="AW59" i="1"/>
  <c r="AV59" i="1" s="1"/>
  <c r="H57" i="1"/>
  <c r="AS53" i="1"/>
  <c r="H53" i="1"/>
  <c r="J50" i="1"/>
  <c r="I51" i="1"/>
  <c r="BC51" i="1"/>
  <c r="BI51" i="1"/>
  <c r="AC51" i="1" s="1"/>
  <c r="I48" i="1"/>
  <c r="I41" i="1" s="1"/>
  <c r="BI48" i="1"/>
  <c r="AC48" i="1" s="1"/>
  <c r="BI46" i="1"/>
  <c r="AC46" i="1" s="1"/>
  <c r="BH45" i="1"/>
  <c r="AB45" i="1" s="1"/>
  <c r="AX43" i="1"/>
  <c r="H43" i="1"/>
  <c r="I43" i="1"/>
  <c r="J38" i="1"/>
  <c r="I37" i="1"/>
  <c r="AT32" i="1"/>
  <c r="BI37" i="1"/>
  <c r="AC37" i="1" s="1"/>
  <c r="AX36" i="1"/>
  <c r="BI36" i="1"/>
  <c r="AC36" i="1" s="1"/>
  <c r="AV36" i="1"/>
  <c r="H35" i="1"/>
  <c r="I34" i="1"/>
  <c r="AX34" i="1"/>
  <c r="BH30" i="1"/>
  <c r="AB30" i="1" s="1"/>
  <c r="AT25" i="1"/>
  <c r="BI28" i="1"/>
  <c r="AC28" i="1" s="1"/>
  <c r="BH26" i="1"/>
  <c r="AB26" i="1" s="1"/>
  <c r="AW23" i="1"/>
  <c r="BC23" i="1" s="1"/>
  <c r="BH23" i="1"/>
  <c r="AB23" i="1" s="1"/>
  <c r="BI23" i="1"/>
  <c r="AC23" i="1" s="1"/>
  <c r="AX18" i="1"/>
  <c r="BH17" i="1"/>
  <c r="AB17" i="1" s="1"/>
  <c r="AW17" i="1"/>
  <c r="H15" i="1"/>
  <c r="AW15" i="1"/>
  <c r="I13" i="1"/>
  <c r="I12" i="1" s="1"/>
  <c r="BH74" i="1"/>
  <c r="H73" i="1"/>
  <c r="H71" i="1" s="1"/>
  <c r="AX73" i="1"/>
  <c r="I45" i="3"/>
  <c r="I24" i="2" s="1"/>
  <c r="AS71" i="1"/>
  <c r="H69" i="1"/>
  <c r="H68" i="1" s="1"/>
  <c r="AX69" i="1"/>
  <c r="H66" i="1"/>
  <c r="BH66" i="1"/>
  <c r="I65" i="1"/>
  <c r="AX64" i="1"/>
  <c r="H64" i="1"/>
  <c r="I63" i="1"/>
  <c r="BH60" i="1"/>
  <c r="AW60" i="1"/>
  <c r="AS56" i="1"/>
  <c r="BI59" i="1"/>
  <c r="H56" i="1"/>
  <c r="AT56" i="1"/>
  <c r="BH58" i="1"/>
  <c r="AT53" i="1"/>
  <c r="H52" i="1"/>
  <c r="H50" i="1" s="1"/>
  <c r="BH52" i="1"/>
  <c r="AB52" i="1" s="1"/>
  <c r="AS50" i="1"/>
  <c r="AT50" i="1"/>
  <c r="AL51" i="1"/>
  <c r="AU50" i="1" s="1"/>
  <c r="AX49" i="1"/>
  <c r="BC49" i="1" s="1"/>
  <c r="H49" i="1"/>
  <c r="BH49" i="1"/>
  <c r="AB49" i="1" s="1"/>
  <c r="AW48" i="1"/>
  <c r="BC48" i="1" s="1"/>
  <c r="BH47" i="1"/>
  <c r="AB47" i="1" s="1"/>
  <c r="AT41" i="1"/>
  <c r="H45" i="1"/>
  <c r="AW44" i="1"/>
  <c r="BC44" i="1" s="1"/>
  <c r="BI44" i="1"/>
  <c r="AC44" i="1" s="1"/>
  <c r="J41" i="1"/>
  <c r="AS41" i="1"/>
  <c r="AW42" i="1"/>
  <c r="I40" i="1"/>
  <c r="AX40" i="1"/>
  <c r="AT38" i="1"/>
  <c r="BI39" i="1"/>
  <c r="AC39" i="1" s="1"/>
  <c r="AU38" i="1"/>
  <c r="AW37" i="1"/>
  <c r="BH36" i="1"/>
  <c r="AB36" i="1" s="1"/>
  <c r="H36" i="1"/>
  <c r="AW35" i="1"/>
  <c r="AX35" i="1"/>
  <c r="I35" i="1"/>
  <c r="AU32" i="1"/>
  <c r="J32" i="1"/>
  <c r="AS32" i="1"/>
  <c r="BH33" i="1"/>
  <c r="AB33" i="1" s="1"/>
  <c r="AW30" i="1"/>
  <c r="AX30" i="1"/>
  <c r="BI30" i="1"/>
  <c r="AC30" i="1" s="1"/>
  <c r="H29" i="1"/>
  <c r="AW29" i="1"/>
  <c r="BC29" i="1" s="1"/>
  <c r="J25" i="1"/>
  <c r="AX29" i="1"/>
  <c r="BI29" i="1"/>
  <c r="AC29" i="1" s="1"/>
  <c r="AX27" i="1"/>
  <c r="I27" i="1"/>
  <c r="AS25" i="1"/>
  <c r="AW24" i="1"/>
  <c r="BH24" i="1"/>
  <c r="AB24" i="1" s="1"/>
  <c r="AT20" i="1"/>
  <c r="AS20" i="1"/>
  <c r="AX23" i="1"/>
  <c r="AV23" i="1" s="1"/>
  <c r="AX22" i="1"/>
  <c r="AV22" i="1" s="1"/>
  <c r="J20" i="1"/>
  <c r="AU20" i="1"/>
  <c r="BI22" i="1"/>
  <c r="AC22" i="1" s="1"/>
  <c r="AW21" i="1"/>
  <c r="BC21" i="1" s="1"/>
  <c r="AX21" i="1"/>
  <c r="AV21" i="1" s="1"/>
  <c r="AW19" i="1"/>
  <c r="AT14" i="1"/>
  <c r="C16" i="2"/>
  <c r="C17" i="2"/>
  <c r="AU14" i="1"/>
  <c r="C18" i="2"/>
  <c r="C19" i="2"/>
  <c r="C20" i="2"/>
  <c r="C27" i="2"/>
  <c r="AX16" i="1"/>
  <c r="AS14" i="1"/>
  <c r="BH16" i="1"/>
  <c r="AB16" i="1" s="1"/>
  <c r="BI16" i="1"/>
  <c r="AC16" i="1" s="1"/>
  <c r="BI15" i="1"/>
  <c r="AC15" i="1" s="1"/>
  <c r="AX13" i="1"/>
  <c r="C28" i="2"/>
  <c r="F28" i="2" s="1"/>
  <c r="BH70" i="1"/>
  <c r="AT68" i="1"/>
  <c r="BC39" i="1"/>
  <c r="AV39" i="1"/>
  <c r="H20" i="1"/>
  <c r="BC34" i="1"/>
  <c r="AV34" i="1"/>
  <c r="F29" i="3"/>
  <c r="BC40" i="1"/>
  <c r="AV40" i="1"/>
  <c r="BC26" i="1"/>
  <c r="AV26" i="1"/>
  <c r="BC46" i="1"/>
  <c r="AV46" i="1"/>
  <c r="AU56" i="1"/>
  <c r="I68" i="1"/>
  <c r="BC70" i="1"/>
  <c r="AV70" i="1"/>
  <c r="AV48" i="1"/>
  <c r="AV57" i="1"/>
  <c r="BC57" i="1"/>
  <c r="BC65" i="1"/>
  <c r="BC52" i="1"/>
  <c r="AV52" i="1"/>
  <c r="I20" i="1"/>
  <c r="AV58" i="1"/>
  <c r="BC58" i="1"/>
  <c r="BC45" i="1"/>
  <c r="AV45" i="1"/>
  <c r="C21" i="2"/>
  <c r="AU53" i="1"/>
  <c r="AU71" i="1"/>
  <c r="AU25" i="1"/>
  <c r="BC74" i="1"/>
  <c r="AV74" i="1"/>
  <c r="H14" i="1"/>
  <c r="I14" i="1"/>
  <c r="AU41" i="1"/>
  <c r="BC47" i="1"/>
  <c r="AV47" i="1"/>
  <c r="I53" i="1"/>
  <c r="F22" i="2"/>
  <c r="AV27" i="1"/>
  <c r="BC27" i="1"/>
  <c r="BC33" i="1"/>
  <c r="AV33" i="1"/>
  <c r="BC66" i="1"/>
  <c r="AV66" i="1"/>
  <c r="I22" i="2"/>
  <c r="AL13" i="1"/>
  <c r="AX15" i="1"/>
  <c r="BC15" i="1" s="1"/>
  <c r="AW16" i="1"/>
  <c r="BC28" i="1"/>
  <c r="BC35" i="1"/>
  <c r="BH39" i="1"/>
  <c r="AB39" i="1" s="1"/>
  <c r="BI45" i="1"/>
  <c r="AC45" i="1" s="1"/>
  <c r="BH46" i="1"/>
  <c r="AB46" i="1" s="1"/>
  <c r="BI52" i="1"/>
  <c r="AC52" i="1" s="1"/>
  <c r="AV54" i="1"/>
  <c r="J56" i="1"/>
  <c r="BI66" i="1"/>
  <c r="AL69" i="1"/>
  <c r="AU68" i="1" s="1"/>
  <c r="BI70" i="1"/>
  <c r="BI74" i="1"/>
  <c r="I27" i="3"/>
  <c r="J14" i="1"/>
  <c r="AX17" i="1"/>
  <c r="AV17" i="1" s="1"/>
  <c r="AW18" i="1"/>
  <c r="AX24" i="1"/>
  <c r="AV24" i="1" s="1"/>
  <c r="BI26" i="1"/>
  <c r="AC26" i="1" s="1"/>
  <c r="BH27" i="1"/>
  <c r="AB27" i="1" s="1"/>
  <c r="AX31" i="1"/>
  <c r="AV31" i="1" s="1"/>
  <c r="BI33" i="1"/>
  <c r="AC33" i="1" s="1"/>
  <c r="BH34" i="1"/>
  <c r="AB34" i="1" s="1"/>
  <c r="H39" i="1"/>
  <c r="I45" i="1"/>
  <c r="H46" i="1"/>
  <c r="I52" i="1"/>
  <c r="I50" i="1" s="1"/>
  <c r="AX54" i="1"/>
  <c r="BC54" i="1" s="1"/>
  <c r="AW55" i="1"/>
  <c r="BH57" i="1"/>
  <c r="AX61" i="1"/>
  <c r="BC61" i="1" s="1"/>
  <c r="AW62" i="1"/>
  <c r="I66" i="1"/>
  <c r="I56" i="1" s="1"/>
  <c r="AW72" i="1"/>
  <c r="I74" i="1"/>
  <c r="AW76" i="1"/>
  <c r="H26" i="1"/>
  <c r="H33" i="1"/>
  <c r="I39" i="1"/>
  <c r="I38" i="1" s="1"/>
  <c r="H40" i="1"/>
  <c r="I46" i="1"/>
  <c r="H47" i="1"/>
  <c r="AX55" i="1"/>
  <c r="AX62" i="1"/>
  <c r="AW63" i="1"/>
  <c r="AX72" i="1"/>
  <c r="AX76" i="1"/>
  <c r="BC36" i="1"/>
  <c r="BC59" i="1"/>
  <c r="AW13" i="1"/>
  <c r="AX19" i="1"/>
  <c r="BC19" i="1" s="1"/>
  <c r="I26" i="1"/>
  <c r="I25" i="1" s="1"/>
  <c r="H27" i="1"/>
  <c r="I33" i="1"/>
  <c r="I32" i="1" s="1"/>
  <c r="H34" i="1"/>
  <c r="AX42" i="1"/>
  <c r="BC42" i="1" s="1"/>
  <c r="AW43" i="1"/>
  <c r="AV44" i="1"/>
  <c r="AV51" i="1"/>
  <c r="J53" i="1"/>
  <c r="AX63" i="1"/>
  <c r="AW64" i="1"/>
  <c r="AW69" i="1"/>
  <c r="AW73" i="1"/>
  <c r="J71" i="1"/>
  <c r="J75" i="1"/>
  <c r="BC22" i="1"/>
  <c r="BI17" i="1"/>
  <c r="AC17" i="1" s="1"/>
  <c r="BH18" i="1"/>
  <c r="AB18" i="1" s="1"/>
  <c r="BI24" i="1"/>
  <c r="AC24" i="1" s="1"/>
  <c r="BI31" i="1"/>
  <c r="AC31" i="1" s="1"/>
  <c r="BI54" i="1"/>
  <c r="AC54" i="1" s="1"/>
  <c r="BH55" i="1"/>
  <c r="AB55" i="1" s="1"/>
  <c r="BI61" i="1"/>
  <c r="BH62" i="1"/>
  <c r="BH72" i="1"/>
  <c r="BH76" i="1"/>
  <c r="AS12" i="1"/>
  <c r="BI18" i="1"/>
  <c r="AC18" i="1" s="1"/>
  <c r="BH19" i="1"/>
  <c r="AB19" i="1" s="1"/>
  <c r="BH42" i="1"/>
  <c r="AB42" i="1" s="1"/>
  <c r="BI55" i="1"/>
  <c r="AC55" i="1" s="1"/>
  <c r="BI62" i="1"/>
  <c r="BH63" i="1"/>
  <c r="BI72" i="1"/>
  <c r="BI76" i="1"/>
  <c r="AT12" i="1"/>
  <c r="I71" i="1" l="1"/>
  <c r="H67" i="1"/>
  <c r="AV49" i="1"/>
  <c r="AV42" i="1"/>
  <c r="J67" i="1"/>
  <c r="AV61" i="1"/>
  <c r="BC60" i="1"/>
  <c r="AV60" i="1"/>
  <c r="H41" i="1"/>
  <c r="BC37" i="1"/>
  <c r="AV37" i="1"/>
  <c r="AV35" i="1"/>
  <c r="BC30" i="1"/>
  <c r="AV30" i="1"/>
  <c r="AV29" i="1"/>
  <c r="J77" i="1"/>
  <c r="C14" i="2"/>
  <c r="BC17" i="1"/>
  <c r="C15" i="2"/>
  <c r="AU12" i="1"/>
  <c r="C29" i="2"/>
  <c r="AV15" i="1"/>
  <c r="BC24" i="1"/>
  <c r="I67" i="1"/>
  <c r="BC31" i="1"/>
  <c r="BC69" i="1"/>
  <c r="AV69" i="1"/>
  <c r="BC55" i="1"/>
  <c r="AV55" i="1"/>
  <c r="BC13" i="1"/>
  <c r="AV13" i="1"/>
  <c r="H25" i="1"/>
  <c r="BC62" i="1"/>
  <c r="AV62" i="1"/>
  <c r="AV19" i="1"/>
  <c r="H38" i="1"/>
  <c r="AV16" i="1"/>
  <c r="BC16" i="1"/>
  <c r="BC73" i="1"/>
  <c r="AV73" i="1"/>
  <c r="H32" i="1"/>
  <c r="BC76" i="1"/>
  <c r="AV76" i="1"/>
  <c r="BC43" i="1"/>
  <c r="AV43" i="1"/>
  <c r="AV18" i="1"/>
  <c r="BC18" i="1"/>
  <c r="BC64" i="1"/>
  <c r="AV64" i="1"/>
  <c r="BC72" i="1"/>
  <c r="AV72" i="1"/>
  <c r="BC63" i="1"/>
  <c r="AV63" i="1"/>
  <c r="C22" i="2" l="1"/>
  <c r="F29" i="2"/>
  <c r="I28" i="2"/>
  <c r="I29" i="2" l="1"/>
</calcChain>
</file>

<file path=xl/sharedStrings.xml><?xml version="1.0" encoding="utf-8"?>
<sst xmlns="http://schemas.openxmlformats.org/spreadsheetml/2006/main" count="978" uniqueCount="300">
  <si>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</si>
  <si>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</si>
  <si>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</si>
  <si>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</si>
  <si>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</si>
  <si>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</si>
  <si>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- 5.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</si>
  <si>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</si>
  <si>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</si>
  <si>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</si>
  <si>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</si>
  <si>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</si>
  <si>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</si>
  <si>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</si>
  <si>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</si>
  <si>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</si>
  <si>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</si>
  <si>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</si>
  <si>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</si>
  <si>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</si>
  <si>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</si>
  <si>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</si>
  <si>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</si>
  <si>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</si>
  <si>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</si>
  <si>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</si>
  <si>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</si>
  <si>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</si>
  <si>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</si>
  <si>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</si>
  <si>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</si>
  <si>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</si>
  <si>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</si>
  <si>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</si>
  <si>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</si>
  <si>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</si>
  <si>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</si>
  <si>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</si>
  <si>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</si>
  <si>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</si>
  <si>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</si>
  <si>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</si>
  <si>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</si>
  <si>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</si>
  <si>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</si>
  <si>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</si>
  <si>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</si>
  <si>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</si>
  <si>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</si>
  <si>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</si>
  <si>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</si>
  <si>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</si>
  <si>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pláně vozovky</t>
  </si>
  <si>
    <t>kus</t>
  </si>
  <si>
    <t>0_</t>
  </si>
  <si>
    <t>_</t>
  </si>
  <si>
    <t>P</t>
  </si>
  <si>
    <t>11</t>
  </si>
  <si>
    <t>Přípravné a přidružené práce</t>
  </si>
  <si>
    <t>2</t>
  </si>
  <si>
    <t>113107510R00</t>
  </si>
  <si>
    <t>Odstranění podkladu pl. 50 m2 (jednotlivě),kam.drcené tl.10 cm</t>
  </si>
  <si>
    <t>m2</t>
  </si>
  <si>
    <t>RTS II / 2025</t>
  </si>
  <si>
    <t>11_</t>
  </si>
  <si>
    <t>3</t>
  </si>
  <si>
    <t>113201111R00</t>
  </si>
  <si>
    <t>Vytrhání obrubníků chodníkových a parkových</t>
  </si>
  <si>
    <t>m</t>
  </si>
  <si>
    <t>4</t>
  </si>
  <si>
    <t>113107620R00</t>
  </si>
  <si>
    <t>Odstranění podkladu nad 50 m2,kam.drcené tl.20 cm</t>
  </si>
  <si>
    <t>5</t>
  </si>
  <si>
    <t>113108410R00</t>
  </si>
  <si>
    <t>Odstranění asfaltové vrstvy pl.nad 50 m2, tl.10 cm</t>
  </si>
  <si>
    <t>6</t>
  </si>
  <si>
    <t>113109310R00</t>
  </si>
  <si>
    <t>Odstranění podkladu pl.50 m2, bet.prostý tl.10 cm</t>
  </si>
  <si>
    <t>12</t>
  </si>
  <si>
    <t>Odkopávky a prokopávky</t>
  </si>
  <si>
    <t>7</t>
  </si>
  <si>
    <t>121101101R00</t>
  </si>
  <si>
    <t>Sejmutí ornice (humózní zeminy) s přemístěním do 50 m</t>
  </si>
  <si>
    <t>m3</t>
  </si>
  <si>
    <t>12_</t>
  </si>
  <si>
    <t>8</t>
  </si>
  <si>
    <t>122202201R00</t>
  </si>
  <si>
    <t>Odkopávky pro silnice v hor. 3 do 100 m3</t>
  </si>
  <si>
    <t>9</t>
  </si>
  <si>
    <t>Odkopávky pro silnice v hor. 3 do 100 m3 - sanace - alternativa</t>
  </si>
  <si>
    <t>10</t>
  </si>
  <si>
    <t>Odkopávky pro silnice v hor. 3 do 100 m3 - výkop pro obruby</t>
  </si>
  <si>
    <t>16</t>
  </si>
  <si>
    <t>Přemístění výkopku</t>
  </si>
  <si>
    <t>162301101R00</t>
  </si>
  <si>
    <t>Vodorovné přemístění výkopku z hor.1-4 do 500 m - zemní krajnice u obrub</t>
  </si>
  <si>
    <t>16_</t>
  </si>
  <si>
    <t>167101101R00</t>
  </si>
  <si>
    <t>Nakládání výkopku z hor. 1 ÷ 4 v množství do 100 m3 - zemní krajnice u obrub</t>
  </si>
  <si>
    <t>13</t>
  </si>
  <si>
    <t>162701105R00</t>
  </si>
  <si>
    <t>Vodorovné přemístění výkopku z hor.1-4 do 10000 m - přebytky zeminy - výkopy</t>
  </si>
  <si>
    <t>14</t>
  </si>
  <si>
    <t>162701109R00</t>
  </si>
  <si>
    <t>Příplatek k vod. přemístění hor.1-4 za další 1 km (+17 km) - přebytky zeminy - výkopy</t>
  </si>
  <si>
    <t>15</t>
  </si>
  <si>
    <t>Vodorovné přemístění výkopku z hor.1-4 do 10000 m - výkopek sanace - alternativa</t>
  </si>
  <si>
    <t>Příplatek k vod. přemístění hor.1-4 za další 1 km (+17km) - výkopek sanace</t>
  </si>
  <si>
    <t>18</t>
  </si>
  <si>
    <t>Povrchové úpravy terénu</t>
  </si>
  <si>
    <t>17</t>
  </si>
  <si>
    <t>182001111R00</t>
  </si>
  <si>
    <t>Plošná úprava terénu, nerovnosti do 10 cm v rovině - sadová úprava</t>
  </si>
  <si>
    <t>18_</t>
  </si>
  <si>
    <t>181101102R00</t>
  </si>
  <si>
    <t>Úprava pláně v zářezech v hor. 1-4, se zhutněním - chodníky</t>
  </si>
  <si>
    <t>19</t>
  </si>
  <si>
    <t>181301101R00</t>
  </si>
  <si>
    <t>Rozprostření ornice, rovina, tl. do 10 cm do 500m2</t>
  </si>
  <si>
    <t>20</t>
  </si>
  <si>
    <t>180402111R00</t>
  </si>
  <si>
    <t>Založení trávníku parkového výsevem v rovině - sadová úprava</t>
  </si>
  <si>
    <t>21</t>
  </si>
  <si>
    <t>00572400</t>
  </si>
  <si>
    <t>Směs travní parková I. běžná zátěž PROFI</t>
  </si>
  <si>
    <t>kg</t>
  </si>
  <si>
    <t>M</t>
  </si>
  <si>
    <t>Hloubení pro podzemní stěny, ražení a hloubení důlní</t>
  </si>
  <si>
    <t>22</t>
  </si>
  <si>
    <t>199000002R00</t>
  </si>
  <si>
    <t>Poplatek za skládku horniny 1- 4, č. dle katal. odpadů 17 05 04 - zeminy</t>
  </si>
  <si>
    <t>19_</t>
  </si>
  <si>
    <t>23</t>
  </si>
  <si>
    <t>Poplatek za skládku horniny 1- 4, č. dle katal. odpadů 17 05 04 - výkopek sanace - alternativa</t>
  </si>
  <si>
    <t>56</t>
  </si>
  <si>
    <t>Podkladní vrstvy komunikací, letišť a ploch</t>
  </si>
  <si>
    <t>24</t>
  </si>
  <si>
    <t>569903311R00</t>
  </si>
  <si>
    <t>Zřízení zemních krajnic se zhutněním - okolo obrub</t>
  </si>
  <si>
    <t>56_</t>
  </si>
  <si>
    <t>25</t>
  </si>
  <si>
    <t>564861111RT2</t>
  </si>
  <si>
    <t>Podklad ze štěrkodrti po zhutnění tloušťky 20 cm - chodníky pochozí</t>
  </si>
  <si>
    <t>26</t>
  </si>
  <si>
    <t>564831111RT4</t>
  </si>
  <si>
    <t>Podklad ze štěrkodrti po zhutnění tloušťky 10 cm - sanace - alternativa</t>
  </si>
  <si>
    <t>27</t>
  </si>
  <si>
    <t>568111112R00</t>
  </si>
  <si>
    <t>Zřízení vrstvy z geotextilie skl.do 1:5,š.do 7,5 m</t>
  </si>
  <si>
    <t>28</t>
  </si>
  <si>
    <t>69366055</t>
  </si>
  <si>
    <t>Geotextilie netkaná 300 g/m2 - chodník</t>
  </si>
  <si>
    <t>29</t>
  </si>
  <si>
    <t>564811111R00</t>
  </si>
  <si>
    <t>Podklad ze štěrkodrti po zhutnění tloušťky 5 cm - podsyp pod lože obrub</t>
  </si>
  <si>
    <t>30</t>
  </si>
  <si>
    <t>564851111RT2</t>
  </si>
  <si>
    <t>Podklad ze štěrkodrti po zhutnění tloušťky 15 cm - chodník pojížděný</t>
  </si>
  <si>
    <t>31</t>
  </si>
  <si>
    <t>564851111RT4</t>
  </si>
  <si>
    <t>59</t>
  </si>
  <si>
    <t>Dlažby pozemních komunikací a ploch</t>
  </si>
  <si>
    <t>32</t>
  </si>
  <si>
    <t>591211211R00</t>
  </si>
  <si>
    <t>Kladení dlažby drobné kostky, lože z drti tl. 4 cm</t>
  </si>
  <si>
    <t>59_</t>
  </si>
  <si>
    <t>33</t>
  </si>
  <si>
    <t>58380120.A</t>
  </si>
  <si>
    <t>Kostka dlažební žulová štípaná + odseky, barva mix, drobná 80 až 100 mm, třída I</t>
  </si>
  <si>
    <t>91</t>
  </si>
  <si>
    <t>Doplňující konstrukce a práce pozemních komunikací, letišť a ploch</t>
  </si>
  <si>
    <t>34</t>
  </si>
  <si>
    <t>916561111R00</t>
  </si>
  <si>
    <t>Osazení záhon.obrubníků do lože z B 12,5 s opěrou</t>
  </si>
  <si>
    <t>91_</t>
  </si>
  <si>
    <t>35</t>
  </si>
  <si>
    <t>59217410</t>
  </si>
  <si>
    <t>Obrubník chodníkový ABO 100/10/25 II nat</t>
  </si>
  <si>
    <t>S</t>
  </si>
  <si>
    <t>Přesuny sutí</t>
  </si>
  <si>
    <t>36</t>
  </si>
  <si>
    <t>979083117R00</t>
  </si>
  <si>
    <t>Vodorovné přemístění suti na skládku do 6000 m - drc. kamenivo</t>
  </si>
  <si>
    <t>t</t>
  </si>
  <si>
    <t>S_</t>
  </si>
  <si>
    <t>37</t>
  </si>
  <si>
    <t>979083191R00</t>
  </si>
  <si>
    <t>Příplatek za dalších započatých 1000 m nad 6000 m - drc. kamenivo, (+21 km)</t>
  </si>
  <si>
    <t>38</t>
  </si>
  <si>
    <t>979999975R00</t>
  </si>
  <si>
    <t>Poplatek za uložení, kamení s příměsí, (skup.170504), drc. kamenivo</t>
  </si>
  <si>
    <t>39</t>
  </si>
  <si>
    <t>Vodorovné přemístění suti na skládku do 6000 m - obruby, beton</t>
  </si>
  <si>
    <t>40</t>
  </si>
  <si>
    <t>Příplatek za dalších započatých 1000 m nad 6000 m - obruby, beton (+21km)</t>
  </si>
  <si>
    <t>41</t>
  </si>
  <si>
    <t>Poplatek za uložení beton</t>
  </si>
  <si>
    <t>42</t>
  </si>
  <si>
    <t>Vodorovné přemístění suti na skládku do 6000 m - asfalt</t>
  </si>
  <si>
    <t>43</t>
  </si>
  <si>
    <t>Příplatek za dalších započatých 1000 m nad 6000 m (+21km) - asfalt</t>
  </si>
  <si>
    <t>44</t>
  </si>
  <si>
    <t>Poplatek za uložení - asfalt</t>
  </si>
  <si>
    <t>45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</si>
  <si>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</si>
  <si>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</si>
  <si>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</si>
  <si>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</si>
  <si>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</si>
  <si>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</si>
  <si>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46</t>
  </si>
  <si>
    <t>011002VRN</t>
  </si>
  <si>
    <t>Průzkumy - stávající inženýrské sítě</t>
  </si>
  <si>
    <t>Soubor</t>
  </si>
  <si>
    <t>99</t>
  </si>
  <si>
    <t>01VRN_</t>
  </si>
  <si>
    <t>Projektové práce - dokumentace skutečného provedení</t>
  </si>
  <si>
    <t>03VRN</t>
  </si>
  <si>
    <t>Zařízení staveniště</t>
  </si>
  <si>
    <t>48</t>
  </si>
  <si>
    <t>030001VRN</t>
  </si>
  <si>
    <t>03VRN_</t>
  </si>
  <si>
    <t>49</t>
  </si>
  <si>
    <t>039002VRN</t>
  </si>
  <si>
    <t>Odstranění zařízení staveniště</t>
  </si>
  <si>
    <t>50</t>
  </si>
  <si>
    <t>034002VRN</t>
  </si>
  <si>
    <t>Zabezpečení staveniště - oplocení</t>
  </si>
  <si>
    <t>07VRN</t>
  </si>
  <si>
    <t>Provozní vlivy</t>
  </si>
  <si>
    <t>51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</si>
  <si>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</si>
  <si>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</si>
  <si>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</si>
  <si>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</si>
  <si>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</si>
  <si>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</si>
  <si>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</si>
  <si>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</si>
  <si>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</si>
  <si>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</si>
  <si>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</si>
  <si>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</si>
  <si>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</si>
  <si>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</si>
  <si>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</si>
  <si>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</si>
  <si>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</si>
  <si>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</si>
  <si>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</si>
  <si>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</si>
  <si>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</si>
  <si>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</si>
  <si>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</si>
  <si>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</si>
  <si>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</si>
  <si>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</si>
  <si>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</si>
  <si>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</si>
  <si>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</si>
  <si>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</si>
  <si>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</si>
  <si>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</si>
  <si>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</si>
  <si>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</si>
  <si>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</si>
  <si>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</si>
  <si>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</si>
  <si>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</si>
  <si>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</si>
  <si>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</si>
  <si>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</si>
  <si>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</si>
  <si>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</si>
  <si>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</si>
  <si>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</si>
  <si>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</si>
  <si>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</si>
  <si>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</si>
  <si>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</si>
  <si>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</si>
  <si>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</si>
  <si>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</si>
  <si>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</si>
  <si>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</si>
  <si>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</si>
  <si>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</si>
  <si>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</si>
  <si>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</si>
  <si>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</si>
  <si>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</si>
  <si>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</si>
  <si>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</si>
  <si>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</si>
  <si>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</si>
  <si>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>Jedná se o tyto údaje:</t>
  </si>
  <si>
    <t>údaje o firmě</t>
  </si>
  <si>
    <t>jednotkové ceny položek zadané na maximálně 2 desetinná místa</t>
  </si>
  <si>
    <t>Ve všech listech tohoto souboru lze měnit pouze buňky s modrým pozadím.</t>
  </si>
  <si>
    <t>HŘBITOV - OPRAVA ZPEVNĚNÝCH PLOCH, ŠLAPANICE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</si>
</sst>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6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9"/>
  <sheetViews>
    <sheetView tabSelected="1" workbookViewId="0">
      <pane ySplit="11" topLeftCell="A59" activePane="bottomLeft" state="frozen"/>
      <selection pane="bottomLeft" activeCell="A79" sqref="A78:K79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86" t="s">
        <v>1</v>
      </c>
      <c r="B2" s="76"/>
      <c r="C2" s="91" t="s">
        <v>299</v>
      </c>
      <c r="D2" s="92"/>
      <c r="E2" s="76" t="s">
        <v>2</v>
      </c>
      <c r="F2" s="76"/>
      <c r="G2" s="76"/>
      <c r="H2" s="90" t="s">
        <v>3</v>
      </c>
      <c r="I2" s="76" t="s">
        <v>4</v>
      </c>
      <c r="J2" s="76"/>
      <c r="K2" s="77"/>
    </row>
    <row r="3" spans="1:76" x14ac:dyDescent="0.25">
      <c r="A3" s="87"/>
      <c r="B3" s="68"/>
      <c r="C3" s="93"/>
      <c r="D3" s="93"/>
      <c r="E3" s="68"/>
      <c r="F3" s="68"/>
      <c r="G3" s="68"/>
      <c r="H3" s="68"/>
      <c r="I3" s="68"/>
      <c r="J3" s="68"/>
      <c r="K3" s="78"/>
    </row>
    <row r="4" spans="1:76" x14ac:dyDescent="0.25">
      <c r="A4" s="88" t="s">
        <v>5</v>
      </c>
      <c r="B4" s="68"/>
      <c r="C4" s="67" t="s">
        <v>6</v>
      </c>
      <c r="D4" s="68"/>
      <c r="E4" s="68" t="s">
        <v>7</v>
      </c>
      <c r="F4" s="68"/>
      <c r="G4" s="68"/>
      <c r="H4" s="67" t="s">
        <v>8</v>
      </c>
      <c r="I4" s="68" t="s">
        <v>4</v>
      </c>
      <c r="J4" s="68"/>
      <c r="K4" s="78"/>
    </row>
    <row r="5" spans="1:76" x14ac:dyDescent="0.25">
      <c r="A5" s="87"/>
      <c r="B5" s="68"/>
      <c r="C5" s="68"/>
      <c r="D5" s="68"/>
      <c r="E5" s="68"/>
      <c r="F5" s="68"/>
      <c r="G5" s="68"/>
      <c r="H5" s="68"/>
      <c r="I5" s="68"/>
      <c r="J5" s="68"/>
      <c r="K5" s="78"/>
    </row>
    <row r="6" spans="1:76" x14ac:dyDescent="0.25">
      <c r="A6" s="88" t="s">
        <v>9</v>
      </c>
      <c r="B6" s="68"/>
      <c r="C6" s="67" t="s">
        <v>10</v>
      </c>
      <c r="D6" s="68"/>
      <c r="E6" s="68" t="s">
        <v>11</v>
      </c>
      <c r="F6" s="68"/>
      <c r="G6" s="68"/>
      <c r="H6" s="67" t="s">
        <v>12</v>
      </c>
      <c r="I6" s="79" t="s">
        <v>4</v>
      </c>
      <c r="J6" s="79"/>
      <c r="K6" s="80"/>
    </row>
    <row r="7" spans="1:76" x14ac:dyDescent="0.25">
      <c r="A7" s="87"/>
      <c r="B7" s="68"/>
      <c r="C7" s="68"/>
      <c r="D7" s="68"/>
      <c r="E7" s="68"/>
      <c r="F7" s="68"/>
      <c r="G7" s="68"/>
      <c r="H7" s="68"/>
      <c r="I7" s="79"/>
      <c r="J7" s="79"/>
      <c r="K7" s="80"/>
    </row>
    <row r="8" spans="1:76" x14ac:dyDescent="0.25">
      <c r="A8" s="88" t="s">
        <v>13</v>
      </c>
      <c r="B8" s="68"/>
      <c r="C8" s="67" t="s">
        <v>14</v>
      </c>
      <c r="D8" s="68"/>
      <c r="E8" s="68" t="s">
        <v>15</v>
      </c>
      <c r="F8" s="68"/>
      <c r="G8" s="68"/>
      <c r="H8" s="67" t="s">
        <v>16</v>
      </c>
      <c r="I8" s="67"/>
      <c r="J8" s="68"/>
      <c r="K8" s="78"/>
    </row>
    <row r="9" spans="1:76" x14ac:dyDescent="0.25">
      <c r="A9" s="89"/>
      <c r="B9" s="81"/>
      <c r="C9" s="81"/>
      <c r="D9" s="81"/>
      <c r="E9" s="81"/>
      <c r="F9" s="81"/>
      <c r="G9" s="81"/>
      <c r="H9" s="81"/>
      <c r="I9" s="81"/>
      <c r="J9" s="81"/>
      <c r="K9" s="82"/>
    </row>
    <row r="10" spans="1:76" x14ac:dyDescent="0.25">
      <c r="A10" s="5" t="s">
        <v>17</v>
      </c>
      <c r="B10" s="6" t="s">
        <v>18</v>
      </c>
      <c r="C10" s="83" t="s">
        <v>19</v>
      </c>
      <c r="D10" s="84"/>
      <c r="E10" s="6" t="s">
        <v>20</v>
      </c>
      <c r="F10" s="7" t="s">
        <v>21</v>
      </c>
      <c r="G10" s="8" t="s">
        <v>22</v>
      </c>
      <c r="H10" s="71" t="s">
        <v>23</v>
      </c>
      <c r="I10" s="72"/>
      <c r="J10" s="73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69" t="s">
        <v>29</v>
      </c>
      <c r="D11" s="70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74" t="s">
        <v>49</v>
      </c>
      <c r="D12" s="75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67" t="s">
        <v>52</v>
      </c>
      <c r="D13" s="68"/>
      <c r="E13" s="3" t="s">
        <v>53</v>
      </c>
      <c r="F13" s="24">
        <v>2</v>
      </c>
      <c r="G13" s="59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62" t="s">
        <v>58</v>
      </c>
      <c r="D14" s="63"/>
      <c r="E14" s="29" t="s">
        <v>28</v>
      </c>
      <c r="F14" s="29" t="s">
        <v>28</v>
      </c>
      <c r="G14" s="29" t="s">
        <v>28</v>
      </c>
      <c r="H14" s="1">
        <f>ROUND(SUM(H15:H19),2)</f>
        <v>0</v>
      </c>
      <c r="I14" s="1">
        <f>ROUND(SUM(I15:I19),2)</f>
        <v>0</v>
      </c>
      <c r="J14" s="1">
        <f>ROUND(SUM(J15:J19),2)</f>
        <v>0</v>
      </c>
      <c r="K14" s="30" t="s">
        <v>47</v>
      </c>
      <c r="AI14" s="10" t="s">
        <v>47</v>
      </c>
      <c r="AS14" s="1">
        <f>SUM(AJ15:AJ19)</f>
        <v>0</v>
      </c>
      <c r="AT14" s="1">
        <f>SUM(AK15:AK19)</f>
        <v>0</v>
      </c>
      <c r="AU14" s="1">
        <f>SUM(AL15:AL19)</f>
        <v>0</v>
      </c>
    </row>
    <row r="15" spans="1:76" x14ac:dyDescent="0.25">
      <c r="A15" s="2" t="s">
        <v>59</v>
      </c>
      <c r="B15" s="3" t="s">
        <v>60</v>
      </c>
      <c r="C15" s="67" t="s">
        <v>61</v>
      </c>
      <c r="D15" s="68"/>
      <c r="E15" s="3" t="s">
        <v>62</v>
      </c>
      <c r="F15" s="24">
        <v>38.200000000000003</v>
      </c>
      <c r="G15" s="59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5" t="s">
        <v>63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10" t="s">
        <v>47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50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64</v>
      </c>
      <c r="AZ15" s="26" t="s">
        <v>64</v>
      </c>
      <c r="BA15" s="10" t="s">
        <v>55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" t="s">
        <v>65</v>
      </c>
      <c r="B16" s="3" t="s">
        <v>66</v>
      </c>
      <c r="C16" s="67" t="s">
        <v>67</v>
      </c>
      <c r="D16" s="68"/>
      <c r="E16" s="3" t="s">
        <v>68</v>
      </c>
      <c r="F16" s="24">
        <v>15.6</v>
      </c>
      <c r="G16" s="59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63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47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21</v>
      </c>
      <c r="AO16" s="24">
        <f>G16*0</f>
        <v>0</v>
      </c>
      <c r="AP16" s="24">
        <f>G16*(1-0)</f>
        <v>0</v>
      </c>
      <c r="AQ16" s="26" t="s">
        <v>50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64</v>
      </c>
      <c r="AZ16" s="26" t="s">
        <v>64</v>
      </c>
      <c r="BA16" s="10" t="s">
        <v>55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6" t="s">
        <v>56</v>
      </c>
      <c r="BL16" s="24">
        <v>11</v>
      </c>
      <c r="BW16" s="24">
        <v>21</v>
      </c>
      <c r="BX16" s="4" t="s">
        <v>67</v>
      </c>
    </row>
    <row r="17" spans="1:76" x14ac:dyDescent="0.25">
      <c r="A17" s="2" t="s">
        <v>69</v>
      </c>
      <c r="B17" s="3" t="s">
        <v>70</v>
      </c>
      <c r="C17" s="67" t="s">
        <v>71</v>
      </c>
      <c r="D17" s="68"/>
      <c r="E17" s="3" t="s">
        <v>62</v>
      </c>
      <c r="F17" s="24">
        <v>205.3</v>
      </c>
      <c r="G17" s="59">
        <v>0</v>
      </c>
      <c r="H17" s="24">
        <f>ROUND(F17*AO17,2)</f>
        <v>0</v>
      </c>
      <c r="I17" s="24">
        <f>ROUND(F17*AP17,2)</f>
        <v>0</v>
      </c>
      <c r="J17" s="24">
        <f>ROUND(F17*G17,2)</f>
        <v>0</v>
      </c>
      <c r="K17" s="25" t="s">
        <v>63</v>
      </c>
      <c r="Z17" s="24">
        <f>ROUND(IF(AQ17="5",BJ17,0),2)</f>
        <v>0</v>
      </c>
      <c r="AB17" s="24">
        <f>ROUND(IF(AQ17="1",BH17,0),2)</f>
        <v>0</v>
      </c>
      <c r="AC17" s="24">
        <f>ROUND(IF(AQ17="1",BI17,0),2)</f>
        <v>0</v>
      </c>
      <c r="AD17" s="24">
        <f>ROUND(IF(AQ17="7",BH17,0),2)</f>
        <v>0</v>
      </c>
      <c r="AE17" s="24">
        <f>ROUND(IF(AQ17="7",BI17,0),2)</f>
        <v>0</v>
      </c>
      <c r="AF17" s="24">
        <f>ROUND(IF(AQ17="2",BH17,0),2)</f>
        <v>0</v>
      </c>
      <c r="AG17" s="24">
        <f>ROUND(IF(AQ17="2",BI17,0),2)</f>
        <v>0</v>
      </c>
      <c r="AH17" s="24">
        <f>ROUND(IF(AQ17="0",BJ17,0),2)</f>
        <v>0</v>
      </c>
      <c r="AI17" s="10" t="s">
        <v>47</v>
      </c>
      <c r="AJ17" s="24">
        <f>IF(AN17=0,J17,0)</f>
        <v>0</v>
      </c>
      <c r="AK17" s="24">
        <f>IF(AN17=12,J17,0)</f>
        <v>0</v>
      </c>
      <c r="AL17" s="24">
        <f>IF(AN17=21,J17,0)</f>
        <v>0</v>
      </c>
      <c r="AN17" s="24">
        <v>21</v>
      </c>
      <c r="AO17" s="24">
        <f>G17*0</f>
        <v>0</v>
      </c>
      <c r="AP17" s="24">
        <f>G17*(1-0)</f>
        <v>0</v>
      </c>
      <c r="AQ17" s="26" t="s">
        <v>50</v>
      </c>
      <c r="AV17" s="24">
        <f>ROUND(AW17+AX17,2)</f>
        <v>0</v>
      </c>
      <c r="AW17" s="24">
        <f>ROUND(F17*AO17,2)</f>
        <v>0</v>
      </c>
      <c r="AX17" s="24">
        <f>ROUND(F17*AP17,2)</f>
        <v>0</v>
      </c>
      <c r="AY17" s="26" t="s">
        <v>64</v>
      </c>
      <c r="AZ17" s="26" t="s">
        <v>64</v>
      </c>
      <c r="BA17" s="10" t="s">
        <v>55</v>
      </c>
      <c r="BC17" s="24">
        <f>AW17+AX17</f>
        <v>0</v>
      </c>
      <c r="BD17" s="24">
        <f>G17/(100-BE17)*100</f>
        <v>0</v>
      </c>
      <c r="BE17" s="24">
        <v>0</v>
      </c>
      <c r="BF17" s="24">
        <f>17</f>
        <v>17</v>
      </c>
      <c r="BH17" s="24">
        <f>F17*AO17</f>
        <v>0</v>
      </c>
      <c r="BI17" s="24">
        <f>F17*AP17</f>
        <v>0</v>
      </c>
      <c r="BJ17" s="24">
        <f>F17*G17</f>
        <v>0</v>
      </c>
      <c r="BK17" s="26" t="s">
        <v>56</v>
      </c>
      <c r="BL17" s="24">
        <v>11</v>
      </c>
      <c r="BW17" s="24">
        <v>21</v>
      </c>
      <c r="BX17" s="4" t="s">
        <v>71</v>
      </c>
    </row>
    <row r="18" spans="1:76" x14ac:dyDescent="0.25">
      <c r="A18" s="2" t="s">
        <v>72</v>
      </c>
      <c r="B18" s="3" t="s">
        <v>73</v>
      </c>
      <c r="C18" s="67" t="s">
        <v>74</v>
      </c>
      <c r="D18" s="68"/>
      <c r="E18" s="3" t="s">
        <v>62</v>
      </c>
      <c r="F18" s="24">
        <v>169.9</v>
      </c>
      <c r="G18" s="59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63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47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</f>
        <v>0</v>
      </c>
      <c r="AP18" s="24">
        <f>G18*(1-0)</f>
        <v>0</v>
      </c>
      <c r="AQ18" s="26" t="s">
        <v>50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64</v>
      </c>
      <c r="AZ18" s="26" t="s">
        <v>64</v>
      </c>
      <c r="BA18" s="10" t="s">
        <v>55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6" t="s">
        <v>56</v>
      </c>
      <c r="BL18" s="24">
        <v>11</v>
      </c>
      <c r="BW18" s="24">
        <v>21</v>
      </c>
      <c r="BX18" s="4" t="s">
        <v>74</v>
      </c>
    </row>
    <row r="19" spans="1:76" x14ac:dyDescent="0.25">
      <c r="A19" s="2" t="s">
        <v>75</v>
      </c>
      <c r="B19" s="3" t="s">
        <v>76</v>
      </c>
      <c r="C19" s="67" t="s">
        <v>77</v>
      </c>
      <c r="D19" s="68"/>
      <c r="E19" s="3" t="s">
        <v>62</v>
      </c>
      <c r="F19" s="24">
        <v>35.4</v>
      </c>
      <c r="G19" s="59">
        <v>0</v>
      </c>
      <c r="H19" s="24">
        <f>ROUND(F19*AO19,2)</f>
        <v>0</v>
      </c>
      <c r="I19" s="24">
        <f>ROUND(F19*AP19,2)</f>
        <v>0</v>
      </c>
      <c r="J19" s="24">
        <f>ROUND(F19*G19,2)</f>
        <v>0</v>
      </c>
      <c r="K19" s="25" t="s">
        <v>63</v>
      </c>
      <c r="Z19" s="24">
        <f>ROUND(IF(AQ19="5",BJ19,0),2)</f>
        <v>0</v>
      </c>
      <c r="AB19" s="24">
        <f>ROUND(IF(AQ19="1",BH19,0),2)</f>
        <v>0</v>
      </c>
      <c r="AC19" s="24">
        <f>ROUND(IF(AQ19="1",BI19,0),2)</f>
        <v>0</v>
      </c>
      <c r="AD19" s="24">
        <f>ROUND(IF(AQ19="7",BH19,0),2)</f>
        <v>0</v>
      </c>
      <c r="AE19" s="24">
        <f>ROUND(IF(AQ19="7",BI19,0),2)</f>
        <v>0</v>
      </c>
      <c r="AF19" s="24">
        <f>ROUND(IF(AQ19="2",BH19,0),2)</f>
        <v>0</v>
      </c>
      <c r="AG19" s="24">
        <f>ROUND(IF(AQ19="2",BI19,0),2)</f>
        <v>0</v>
      </c>
      <c r="AH19" s="24">
        <f>ROUND(IF(AQ19="0",BJ19,0),2)</f>
        <v>0</v>
      </c>
      <c r="AI19" s="10" t="s">
        <v>47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21</v>
      </c>
      <c r="AO19" s="24">
        <f>G19*0</f>
        <v>0</v>
      </c>
      <c r="AP19" s="24">
        <f>G19*(1-0)</f>
        <v>0</v>
      </c>
      <c r="AQ19" s="26" t="s">
        <v>50</v>
      </c>
      <c r="AV19" s="24">
        <f>ROUND(AW19+AX19,2)</f>
        <v>0</v>
      </c>
      <c r="AW19" s="24">
        <f>ROUND(F19*AO19,2)</f>
        <v>0</v>
      </c>
      <c r="AX19" s="24">
        <f>ROUND(F19*AP19,2)</f>
        <v>0</v>
      </c>
      <c r="AY19" s="26" t="s">
        <v>64</v>
      </c>
      <c r="AZ19" s="26" t="s">
        <v>64</v>
      </c>
      <c r="BA19" s="10" t="s">
        <v>55</v>
      </c>
      <c r="BC19" s="24">
        <f>AW19+AX19</f>
        <v>0</v>
      </c>
      <c r="BD19" s="24">
        <f>G19/(100-BE19)*100</f>
        <v>0</v>
      </c>
      <c r="BE19" s="24">
        <v>0</v>
      </c>
      <c r="BF19" s="24">
        <f>19</f>
        <v>19</v>
      </c>
      <c r="BH19" s="24">
        <f>F19*AO19</f>
        <v>0</v>
      </c>
      <c r="BI19" s="24">
        <f>F19*AP19</f>
        <v>0</v>
      </c>
      <c r="BJ19" s="24">
        <f>F19*G19</f>
        <v>0</v>
      </c>
      <c r="BK19" s="26" t="s">
        <v>56</v>
      </c>
      <c r="BL19" s="24">
        <v>11</v>
      </c>
      <c r="BW19" s="24">
        <v>21</v>
      </c>
      <c r="BX19" s="4" t="s">
        <v>77</v>
      </c>
    </row>
    <row r="20" spans="1:76" x14ac:dyDescent="0.25">
      <c r="A20" s="27" t="s">
        <v>47</v>
      </c>
      <c r="B20" s="28" t="s">
        <v>78</v>
      </c>
      <c r="C20" s="62" t="s">
        <v>79</v>
      </c>
      <c r="D20" s="63"/>
      <c r="E20" s="29" t="s">
        <v>28</v>
      </c>
      <c r="F20" s="29" t="s">
        <v>28</v>
      </c>
      <c r="G20" s="29" t="s">
        <v>28</v>
      </c>
      <c r="H20" s="1">
        <f>ROUND(SUM(H21:H24),2)</f>
        <v>0</v>
      </c>
      <c r="I20" s="1">
        <f>ROUND(SUM(I21:I24),2)</f>
        <v>0</v>
      </c>
      <c r="J20" s="1">
        <f>ROUND(SUM(J21:J24),2)</f>
        <v>0</v>
      </c>
      <c r="K20" s="30" t="s">
        <v>47</v>
      </c>
      <c r="AI20" s="10" t="s">
        <v>47</v>
      </c>
      <c r="AS20" s="1">
        <f>SUM(AJ21:AJ24)</f>
        <v>0</v>
      </c>
      <c r="AT20" s="1">
        <f>SUM(AK21:AK24)</f>
        <v>0</v>
      </c>
      <c r="AU20" s="1">
        <f>SUM(AL21:AL24)</f>
        <v>0</v>
      </c>
    </row>
    <row r="21" spans="1:76" x14ac:dyDescent="0.25">
      <c r="A21" s="2" t="s">
        <v>80</v>
      </c>
      <c r="B21" s="3" t="s">
        <v>81</v>
      </c>
      <c r="C21" s="67" t="s">
        <v>82</v>
      </c>
      <c r="D21" s="68"/>
      <c r="E21" s="3" t="s">
        <v>83</v>
      </c>
      <c r="F21" s="24">
        <v>0.8</v>
      </c>
      <c r="G21" s="59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63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47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</f>
        <v>0</v>
      </c>
      <c r="AP21" s="24">
        <f>G21*(1-0)</f>
        <v>0</v>
      </c>
      <c r="AQ21" s="26" t="s">
        <v>50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84</v>
      </c>
      <c r="AZ21" s="26" t="s">
        <v>84</v>
      </c>
      <c r="BA21" s="10" t="s">
        <v>55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6" t="s">
        <v>56</v>
      </c>
      <c r="BL21" s="24">
        <v>12</v>
      </c>
      <c r="BW21" s="24">
        <v>21</v>
      </c>
      <c r="BX21" s="4" t="s">
        <v>82</v>
      </c>
    </row>
    <row r="22" spans="1:76" x14ac:dyDescent="0.25">
      <c r="A22" s="2" t="s">
        <v>85</v>
      </c>
      <c r="B22" s="3" t="s">
        <v>86</v>
      </c>
      <c r="C22" s="67" t="s">
        <v>87</v>
      </c>
      <c r="D22" s="68"/>
      <c r="E22" s="3" t="s">
        <v>83</v>
      </c>
      <c r="F22" s="24">
        <v>7.7</v>
      </c>
      <c r="G22" s="59">
        <v>0</v>
      </c>
      <c r="H22" s="24">
        <f>ROUND(F22*AO22,2)</f>
        <v>0</v>
      </c>
      <c r="I22" s="24">
        <f>ROUND(F22*AP22,2)</f>
        <v>0</v>
      </c>
      <c r="J22" s="24">
        <f>ROUND(F22*G22,2)</f>
        <v>0</v>
      </c>
      <c r="K22" s="25" t="s">
        <v>63</v>
      </c>
      <c r="Z22" s="24">
        <f>ROUND(IF(AQ22="5",BJ22,0),2)</f>
        <v>0</v>
      </c>
      <c r="AB22" s="24">
        <f>ROUND(IF(AQ22="1",BH22,0),2)</f>
        <v>0</v>
      </c>
      <c r="AC22" s="24">
        <f>ROUND(IF(AQ22="1",BI22,0),2)</f>
        <v>0</v>
      </c>
      <c r="AD22" s="24">
        <f>ROUND(IF(AQ22="7",BH22,0),2)</f>
        <v>0</v>
      </c>
      <c r="AE22" s="24">
        <f>ROUND(IF(AQ22="7",BI22,0),2)</f>
        <v>0</v>
      </c>
      <c r="AF22" s="24">
        <f>ROUND(IF(AQ22="2",BH22,0),2)</f>
        <v>0</v>
      </c>
      <c r="AG22" s="24">
        <f>ROUND(IF(AQ22="2",BI22,0),2)</f>
        <v>0</v>
      </c>
      <c r="AH22" s="24">
        <f>ROUND(IF(AQ22="0",BJ22,0),2)</f>
        <v>0</v>
      </c>
      <c r="AI22" s="10" t="s">
        <v>47</v>
      </c>
      <c r="AJ22" s="24">
        <f>IF(AN22=0,J22,0)</f>
        <v>0</v>
      </c>
      <c r="AK22" s="24">
        <f>IF(AN22=12,J22,0)</f>
        <v>0</v>
      </c>
      <c r="AL22" s="24">
        <f>IF(AN22=21,J22,0)</f>
        <v>0</v>
      </c>
      <c r="AN22" s="24">
        <v>21</v>
      </c>
      <c r="AO22" s="24">
        <f>G22*0</f>
        <v>0</v>
      </c>
      <c r="AP22" s="24">
        <f>G22*(1-0)</f>
        <v>0</v>
      </c>
      <c r="AQ22" s="26" t="s">
        <v>50</v>
      </c>
      <c r="AV22" s="24">
        <f>ROUND(AW22+AX22,2)</f>
        <v>0</v>
      </c>
      <c r="AW22" s="24">
        <f>ROUND(F22*AO22,2)</f>
        <v>0</v>
      </c>
      <c r="AX22" s="24">
        <f>ROUND(F22*AP22,2)</f>
        <v>0</v>
      </c>
      <c r="AY22" s="26" t="s">
        <v>84</v>
      </c>
      <c r="AZ22" s="26" t="s">
        <v>84</v>
      </c>
      <c r="BA22" s="10" t="s">
        <v>55</v>
      </c>
      <c r="BC22" s="24">
        <f>AW22+AX22</f>
        <v>0</v>
      </c>
      <c r="BD22" s="24">
        <f>G22/(100-BE22)*100</f>
        <v>0</v>
      </c>
      <c r="BE22" s="24">
        <v>0</v>
      </c>
      <c r="BF22" s="24">
        <f>22</f>
        <v>22</v>
      </c>
      <c r="BH22" s="24">
        <f>F22*AO22</f>
        <v>0</v>
      </c>
      <c r="BI22" s="24">
        <f>F22*AP22</f>
        <v>0</v>
      </c>
      <c r="BJ22" s="24">
        <f>F22*G22</f>
        <v>0</v>
      </c>
      <c r="BK22" s="26" t="s">
        <v>56</v>
      </c>
      <c r="BL22" s="24">
        <v>12</v>
      </c>
      <c r="BW22" s="24">
        <v>21</v>
      </c>
      <c r="BX22" s="4" t="s">
        <v>87</v>
      </c>
    </row>
    <row r="23" spans="1:76" x14ac:dyDescent="0.25">
      <c r="A23" s="2" t="s">
        <v>88</v>
      </c>
      <c r="B23" s="3" t="s">
        <v>86</v>
      </c>
      <c r="C23" s="67" t="s">
        <v>89</v>
      </c>
      <c r="D23" s="68"/>
      <c r="E23" s="3" t="s">
        <v>83</v>
      </c>
      <c r="F23" s="24">
        <v>24.4</v>
      </c>
      <c r="G23" s="59">
        <v>0</v>
      </c>
      <c r="H23" s="24">
        <f>ROUND(F23*AO23,2)</f>
        <v>0</v>
      </c>
      <c r="I23" s="24">
        <f>ROUND(F23*AP23,2)</f>
        <v>0</v>
      </c>
      <c r="J23" s="24">
        <f>ROUND(F23*G23,2)</f>
        <v>0</v>
      </c>
      <c r="K23" s="25" t="s">
        <v>63</v>
      </c>
      <c r="Z23" s="24">
        <f>ROUND(IF(AQ23="5",BJ23,0),2)</f>
        <v>0</v>
      </c>
      <c r="AB23" s="24">
        <f>ROUND(IF(AQ23="1",BH23,0),2)</f>
        <v>0</v>
      </c>
      <c r="AC23" s="24">
        <f>ROUND(IF(AQ23="1",BI23,0),2)</f>
        <v>0</v>
      </c>
      <c r="AD23" s="24">
        <f>ROUND(IF(AQ23="7",BH23,0),2)</f>
        <v>0</v>
      </c>
      <c r="AE23" s="24">
        <f>ROUND(IF(AQ23="7",BI23,0),2)</f>
        <v>0</v>
      </c>
      <c r="AF23" s="24">
        <f>ROUND(IF(AQ23="2",BH23,0),2)</f>
        <v>0</v>
      </c>
      <c r="AG23" s="24">
        <f>ROUND(IF(AQ23="2",BI23,0),2)</f>
        <v>0</v>
      </c>
      <c r="AH23" s="24">
        <f>ROUND(IF(AQ23="0",BJ23,0),2)</f>
        <v>0</v>
      </c>
      <c r="AI23" s="10" t="s">
        <v>47</v>
      </c>
      <c r="AJ23" s="24">
        <f>IF(AN23=0,J23,0)</f>
        <v>0</v>
      </c>
      <c r="AK23" s="24">
        <f>IF(AN23=12,J23,0)</f>
        <v>0</v>
      </c>
      <c r="AL23" s="24">
        <f>IF(AN23=21,J23,0)</f>
        <v>0</v>
      </c>
      <c r="AN23" s="24">
        <v>21</v>
      </c>
      <c r="AO23" s="24">
        <f>G23*0</f>
        <v>0</v>
      </c>
      <c r="AP23" s="24">
        <f>G23*(1-0)</f>
        <v>0</v>
      </c>
      <c r="AQ23" s="26" t="s">
        <v>50</v>
      </c>
      <c r="AV23" s="24">
        <f>ROUND(AW23+AX23,2)</f>
        <v>0</v>
      </c>
      <c r="AW23" s="24">
        <f>ROUND(F23*AO23,2)</f>
        <v>0</v>
      </c>
      <c r="AX23" s="24">
        <f>ROUND(F23*AP23,2)</f>
        <v>0</v>
      </c>
      <c r="AY23" s="26" t="s">
        <v>84</v>
      </c>
      <c r="AZ23" s="26" t="s">
        <v>84</v>
      </c>
      <c r="BA23" s="10" t="s">
        <v>55</v>
      </c>
      <c r="BC23" s="24">
        <f>AW23+AX23</f>
        <v>0</v>
      </c>
      <c r="BD23" s="24">
        <f>G23/(100-BE23)*100</f>
        <v>0</v>
      </c>
      <c r="BE23" s="24">
        <v>0</v>
      </c>
      <c r="BF23" s="24">
        <f>23</f>
        <v>23</v>
      </c>
      <c r="BH23" s="24">
        <f>F23*AO23</f>
        <v>0</v>
      </c>
      <c r="BI23" s="24">
        <f>F23*AP23</f>
        <v>0</v>
      </c>
      <c r="BJ23" s="24">
        <f>F23*G23</f>
        <v>0</v>
      </c>
      <c r="BK23" s="26" t="s">
        <v>56</v>
      </c>
      <c r="BL23" s="24">
        <v>12</v>
      </c>
      <c r="BW23" s="24">
        <v>21</v>
      </c>
      <c r="BX23" s="4" t="s">
        <v>89</v>
      </c>
    </row>
    <row r="24" spans="1:76" x14ac:dyDescent="0.25">
      <c r="A24" s="2" t="s">
        <v>90</v>
      </c>
      <c r="B24" s="3" t="s">
        <v>86</v>
      </c>
      <c r="C24" s="67" t="s">
        <v>91</v>
      </c>
      <c r="D24" s="68"/>
      <c r="E24" s="3" t="s">
        <v>83</v>
      </c>
      <c r="F24" s="24">
        <v>1.6</v>
      </c>
      <c r="G24" s="59">
        <v>0</v>
      </c>
      <c r="H24" s="24">
        <f>ROUND(F24*AO24,2)</f>
        <v>0</v>
      </c>
      <c r="I24" s="24">
        <f>ROUND(F24*AP24,2)</f>
        <v>0</v>
      </c>
      <c r="J24" s="24">
        <f>ROUND(F24*G24,2)</f>
        <v>0</v>
      </c>
      <c r="K24" s="25" t="s">
        <v>63</v>
      </c>
      <c r="Z24" s="24">
        <f>ROUND(IF(AQ24="5",BJ24,0),2)</f>
        <v>0</v>
      </c>
      <c r="AB24" s="24">
        <f>ROUND(IF(AQ24="1",BH24,0),2)</f>
        <v>0</v>
      </c>
      <c r="AC24" s="24">
        <f>ROUND(IF(AQ24="1",BI24,0),2)</f>
        <v>0</v>
      </c>
      <c r="AD24" s="24">
        <f>ROUND(IF(AQ24="7",BH24,0),2)</f>
        <v>0</v>
      </c>
      <c r="AE24" s="24">
        <f>ROUND(IF(AQ24="7",BI24,0),2)</f>
        <v>0</v>
      </c>
      <c r="AF24" s="24">
        <f>ROUND(IF(AQ24="2",BH24,0),2)</f>
        <v>0</v>
      </c>
      <c r="AG24" s="24">
        <f>ROUND(IF(AQ24="2",BI24,0),2)</f>
        <v>0</v>
      </c>
      <c r="AH24" s="24">
        <f>ROUND(IF(AQ24="0",BJ24,0),2)</f>
        <v>0</v>
      </c>
      <c r="AI24" s="10" t="s">
        <v>47</v>
      </c>
      <c r="AJ24" s="24">
        <f>IF(AN24=0,J24,0)</f>
        <v>0</v>
      </c>
      <c r="AK24" s="24">
        <f>IF(AN24=12,J24,0)</f>
        <v>0</v>
      </c>
      <c r="AL24" s="24">
        <f>IF(AN24=21,J24,0)</f>
        <v>0</v>
      </c>
      <c r="AN24" s="24">
        <v>21</v>
      </c>
      <c r="AO24" s="24">
        <f>G24*0</f>
        <v>0</v>
      </c>
      <c r="AP24" s="24">
        <f>G24*(1-0)</f>
        <v>0</v>
      </c>
      <c r="AQ24" s="26" t="s">
        <v>50</v>
      </c>
      <c r="AV24" s="24">
        <f>ROUND(AW24+AX24,2)</f>
        <v>0</v>
      </c>
      <c r="AW24" s="24">
        <f>ROUND(F24*AO24,2)</f>
        <v>0</v>
      </c>
      <c r="AX24" s="24">
        <f>ROUND(F24*AP24,2)</f>
        <v>0</v>
      </c>
      <c r="AY24" s="26" t="s">
        <v>84</v>
      </c>
      <c r="AZ24" s="26" t="s">
        <v>84</v>
      </c>
      <c r="BA24" s="10" t="s">
        <v>55</v>
      </c>
      <c r="BC24" s="24">
        <f>AW24+AX24</f>
        <v>0</v>
      </c>
      <c r="BD24" s="24">
        <f>G24/(100-BE24)*100</f>
        <v>0</v>
      </c>
      <c r="BE24" s="24">
        <v>0</v>
      </c>
      <c r="BF24" s="24">
        <f>24</f>
        <v>24</v>
      </c>
      <c r="BH24" s="24">
        <f>F24*AO24</f>
        <v>0</v>
      </c>
      <c r="BI24" s="24">
        <f>F24*AP24</f>
        <v>0</v>
      </c>
      <c r="BJ24" s="24">
        <f>F24*G24</f>
        <v>0</v>
      </c>
      <c r="BK24" s="26" t="s">
        <v>56</v>
      </c>
      <c r="BL24" s="24">
        <v>12</v>
      </c>
      <c r="BW24" s="24">
        <v>21</v>
      </c>
      <c r="BX24" s="4" t="s">
        <v>91</v>
      </c>
    </row>
    <row r="25" spans="1:76" x14ac:dyDescent="0.25">
      <c r="A25" s="27" t="s">
        <v>47</v>
      </c>
      <c r="B25" s="28" t="s">
        <v>92</v>
      </c>
      <c r="C25" s="62" t="s">
        <v>93</v>
      </c>
      <c r="D25" s="63"/>
      <c r="E25" s="29" t="s">
        <v>28</v>
      </c>
      <c r="F25" s="29" t="s">
        <v>28</v>
      </c>
      <c r="G25" s="29" t="s">
        <v>28</v>
      </c>
      <c r="H25" s="1">
        <f>ROUND(SUM(H26:H31),2)</f>
        <v>0</v>
      </c>
      <c r="I25" s="1">
        <f>ROUND(SUM(I26:I31),2)</f>
        <v>0</v>
      </c>
      <c r="J25" s="1">
        <f>ROUND(SUM(J26:J31),2)</f>
        <v>0</v>
      </c>
      <c r="K25" s="30" t="s">
        <v>47</v>
      </c>
      <c r="AI25" s="10" t="s">
        <v>47</v>
      </c>
      <c r="AS25" s="1">
        <f>SUM(AJ26:AJ31)</f>
        <v>0</v>
      </c>
      <c r="AT25" s="1">
        <f>SUM(AK26:AK31)</f>
        <v>0</v>
      </c>
      <c r="AU25" s="1">
        <f>SUM(AL26:AL31)</f>
        <v>0</v>
      </c>
    </row>
    <row r="26" spans="1:76" ht="25.5" x14ac:dyDescent="0.25">
      <c r="A26" s="2" t="s">
        <v>57</v>
      </c>
      <c r="B26" s="3" t="s">
        <v>94</v>
      </c>
      <c r="C26" s="67" t="s">
        <v>95</v>
      </c>
      <c r="D26" s="68"/>
      <c r="E26" s="3" t="s">
        <v>83</v>
      </c>
      <c r="F26" s="24">
        <v>3.2</v>
      </c>
      <c r="G26" s="59">
        <v>0</v>
      </c>
      <c r="H26" s="24">
        <f t="shared" ref="H26:H31" si="0">ROUND(F26*AO26,2)</f>
        <v>0</v>
      </c>
      <c r="I26" s="24">
        <f t="shared" ref="I26:I31" si="1">ROUND(F26*AP26,2)</f>
        <v>0</v>
      </c>
      <c r="J26" s="24">
        <f t="shared" ref="J26:J31" si="2">ROUND(F26*G26,2)</f>
        <v>0</v>
      </c>
      <c r="K26" s="25" t="s">
        <v>63</v>
      </c>
      <c r="Z26" s="24">
        <f t="shared" ref="Z26:Z31" si="3">ROUND(IF(AQ26="5",BJ26,0),2)</f>
        <v>0</v>
      </c>
      <c r="AB26" s="24">
        <f t="shared" ref="AB26:AB31" si="4">ROUND(IF(AQ26="1",BH26,0),2)</f>
        <v>0</v>
      </c>
      <c r="AC26" s="24">
        <f t="shared" ref="AC26:AC31" si="5">ROUND(IF(AQ26="1",BI26,0),2)</f>
        <v>0</v>
      </c>
      <c r="AD26" s="24">
        <f t="shared" ref="AD26:AD31" si="6">ROUND(IF(AQ26="7",BH26,0),2)</f>
        <v>0</v>
      </c>
      <c r="AE26" s="24">
        <f t="shared" ref="AE26:AE31" si="7">ROUND(IF(AQ26="7",BI26,0),2)</f>
        <v>0</v>
      </c>
      <c r="AF26" s="24">
        <f t="shared" ref="AF26:AF31" si="8">ROUND(IF(AQ26="2",BH26,0),2)</f>
        <v>0</v>
      </c>
      <c r="AG26" s="24">
        <f t="shared" ref="AG26:AG31" si="9">ROUND(IF(AQ26="2",BI26,0),2)</f>
        <v>0</v>
      </c>
      <c r="AH26" s="24">
        <f t="shared" ref="AH26:AH31" si="10">ROUND(IF(AQ26="0",BJ26,0),2)</f>
        <v>0</v>
      </c>
      <c r="AI26" s="10" t="s">
        <v>47</v>
      </c>
      <c r="AJ26" s="24">
        <f t="shared" ref="AJ26:AJ31" si="11">IF(AN26=0,J26,0)</f>
        <v>0</v>
      </c>
      <c r="AK26" s="24">
        <f t="shared" ref="AK26:AK31" si="12">IF(AN26=12,J26,0)</f>
        <v>0</v>
      </c>
      <c r="AL26" s="24">
        <f t="shared" ref="AL26:AL31" si="13">IF(AN26=21,J26,0)</f>
        <v>0</v>
      </c>
      <c r="AN26" s="24">
        <v>21</v>
      </c>
      <c r="AO26" s="24">
        <f t="shared" ref="AO26:AO31" si="14">G26*0</f>
        <v>0</v>
      </c>
      <c r="AP26" s="24">
        <f t="shared" ref="AP26:AP31" si="15">G26*(1-0)</f>
        <v>0</v>
      </c>
      <c r="AQ26" s="26" t="s">
        <v>50</v>
      </c>
      <c r="AV26" s="24">
        <f t="shared" ref="AV26:AV31" si="16">ROUND(AW26+AX26,2)</f>
        <v>0</v>
      </c>
      <c r="AW26" s="24">
        <f t="shared" ref="AW26:AW31" si="17">ROUND(F26*AO26,2)</f>
        <v>0</v>
      </c>
      <c r="AX26" s="24">
        <f t="shared" ref="AX26:AX31" si="18">ROUND(F26*AP26,2)</f>
        <v>0</v>
      </c>
      <c r="AY26" s="26" t="s">
        <v>96</v>
      </c>
      <c r="AZ26" s="26" t="s">
        <v>96</v>
      </c>
      <c r="BA26" s="10" t="s">
        <v>55</v>
      </c>
      <c r="BC26" s="24">
        <f t="shared" ref="BC26:BC31" si="19">AW26+AX26</f>
        <v>0</v>
      </c>
      <c r="BD26" s="24">
        <f t="shared" ref="BD26:BD31" si="20">G26/(100-BE26)*100</f>
        <v>0</v>
      </c>
      <c r="BE26" s="24">
        <v>0</v>
      </c>
      <c r="BF26" s="24">
        <f>26</f>
        <v>26</v>
      </c>
      <c r="BH26" s="24">
        <f t="shared" ref="BH26:BH31" si="21">F26*AO26</f>
        <v>0</v>
      </c>
      <c r="BI26" s="24">
        <f t="shared" ref="BI26:BI31" si="22">F26*AP26</f>
        <v>0</v>
      </c>
      <c r="BJ26" s="24">
        <f t="shared" ref="BJ26:BJ31" si="23">F26*G26</f>
        <v>0</v>
      </c>
      <c r="BK26" s="26" t="s">
        <v>56</v>
      </c>
      <c r="BL26" s="24">
        <v>16</v>
      </c>
      <c r="BW26" s="24">
        <v>21</v>
      </c>
      <c r="BX26" s="4" t="s">
        <v>95</v>
      </c>
    </row>
    <row r="27" spans="1:76" ht="25.5" x14ac:dyDescent="0.25">
      <c r="A27" s="2" t="s">
        <v>78</v>
      </c>
      <c r="B27" s="3" t="s">
        <v>97</v>
      </c>
      <c r="C27" s="67" t="s">
        <v>98</v>
      </c>
      <c r="D27" s="68"/>
      <c r="E27" s="3" t="s">
        <v>83</v>
      </c>
      <c r="F27" s="24">
        <v>1.6</v>
      </c>
      <c r="G27" s="59">
        <v>0</v>
      </c>
      <c r="H27" s="24">
        <f t="shared" si="0"/>
        <v>0</v>
      </c>
      <c r="I27" s="24">
        <f t="shared" si="1"/>
        <v>0</v>
      </c>
      <c r="J27" s="24">
        <f t="shared" si="2"/>
        <v>0</v>
      </c>
      <c r="K27" s="25" t="s">
        <v>63</v>
      </c>
      <c r="Z27" s="24">
        <f t="shared" si="3"/>
        <v>0</v>
      </c>
      <c r="AB27" s="24">
        <f t="shared" si="4"/>
        <v>0</v>
      </c>
      <c r="AC27" s="24">
        <f t="shared" si="5"/>
        <v>0</v>
      </c>
      <c r="AD27" s="24">
        <f t="shared" si="6"/>
        <v>0</v>
      </c>
      <c r="AE27" s="24">
        <f t="shared" si="7"/>
        <v>0</v>
      </c>
      <c r="AF27" s="24">
        <f t="shared" si="8"/>
        <v>0</v>
      </c>
      <c r="AG27" s="24">
        <f t="shared" si="9"/>
        <v>0</v>
      </c>
      <c r="AH27" s="24">
        <f t="shared" si="10"/>
        <v>0</v>
      </c>
      <c r="AI27" s="10" t="s">
        <v>47</v>
      </c>
      <c r="AJ27" s="24">
        <f t="shared" si="11"/>
        <v>0</v>
      </c>
      <c r="AK27" s="24">
        <f t="shared" si="12"/>
        <v>0</v>
      </c>
      <c r="AL27" s="24">
        <f t="shared" si="13"/>
        <v>0</v>
      </c>
      <c r="AN27" s="24">
        <v>21</v>
      </c>
      <c r="AO27" s="24">
        <f t="shared" si="14"/>
        <v>0</v>
      </c>
      <c r="AP27" s="24">
        <f t="shared" si="15"/>
        <v>0</v>
      </c>
      <c r="AQ27" s="26" t="s">
        <v>50</v>
      </c>
      <c r="AV27" s="24">
        <f t="shared" si="16"/>
        <v>0</v>
      </c>
      <c r="AW27" s="24">
        <f t="shared" si="17"/>
        <v>0</v>
      </c>
      <c r="AX27" s="24">
        <f t="shared" si="18"/>
        <v>0</v>
      </c>
      <c r="AY27" s="26" t="s">
        <v>96</v>
      </c>
      <c r="AZ27" s="26" t="s">
        <v>96</v>
      </c>
      <c r="BA27" s="10" t="s">
        <v>55</v>
      </c>
      <c r="BC27" s="24">
        <f t="shared" si="19"/>
        <v>0</v>
      </c>
      <c r="BD27" s="24">
        <f t="shared" si="20"/>
        <v>0</v>
      </c>
      <c r="BE27" s="24">
        <v>0</v>
      </c>
      <c r="BF27" s="24">
        <f>27</f>
        <v>27</v>
      </c>
      <c r="BH27" s="24">
        <f t="shared" si="21"/>
        <v>0</v>
      </c>
      <c r="BI27" s="24">
        <f t="shared" si="22"/>
        <v>0</v>
      </c>
      <c r="BJ27" s="24">
        <f t="shared" si="23"/>
        <v>0</v>
      </c>
      <c r="BK27" s="26" t="s">
        <v>56</v>
      </c>
      <c r="BL27" s="24">
        <v>16</v>
      </c>
      <c r="BW27" s="24">
        <v>21</v>
      </c>
      <c r="BX27" s="4" t="s">
        <v>98</v>
      </c>
    </row>
    <row r="28" spans="1:76" ht="25.5" x14ac:dyDescent="0.25">
      <c r="A28" s="2" t="s">
        <v>99</v>
      </c>
      <c r="B28" s="3" t="s">
        <v>100</v>
      </c>
      <c r="C28" s="67" t="s">
        <v>101</v>
      </c>
      <c r="D28" s="68"/>
      <c r="E28" s="3" t="s">
        <v>83</v>
      </c>
      <c r="F28" s="24">
        <v>7.7</v>
      </c>
      <c r="G28" s="59">
        <v>0</v>
      </c>
      <c r="H28" s="24">
        <f t="shared" si="0"/>
        <v>0</v>
      </c>
      <c r="I28" s="24">
        <f t="shared" si="1"/>
        <v>0</v>
      </c>
      <c r="J28" s="24">
        <f t="shared" si="2"/>
        <v>0</v>
      </c>
      <c r="K28" s="25" t="s">
        <v>63</v>
      </c>
      <c r="Z28" s="24">
        <f t="shared" si="3"/>
        <v>0</v>
      </c>
      <c r="AB28" s="24">
        <f t="shared" si="4"/>
        <v>0</v>
      </c>
      <c r="AC28" s="24">
        <f t="shared" si="5"/>
        <v>0</v>
      </c>
      <c r="AD28" s="24">
        <f t="shared" si="6"/>
        <v>0</v>
      </c>
      <c r="AE28" s="24">
        <f t="shared" si="7"/>
        <v>0</v>
      </c>
      <c r="AF28" s="24">
        <f t="shared" si="8"/>
        <v>0</v>
      </c>
      <c r="AG28" s="24">
        <f t="shared" si="9"/>
        <v>0</v>
      </c>
      <c r="AH28" s="24">
        <f t="shared" si="10"/>
        <v>0</v>
      </c>
      <c r="AI28" s="10" t="s">
        <v>47</v>
      </c>
      <c r="AJ28" s="24">
        <f t="shared" si="11"/>
        <v>0</v>
      </c>
      <c r="AK28" s="24">
        <f t="shared" si="12"/>
        <v>0</v>
      </c>
      <c r="AL28" s="24">
        <f t="shared" si="13"/>
        <v>0</v>
      </c>
      <c r="AN28" s="24">
        <v>21</v>
      </c>
      <c r="AO28" s="24">
        <f t="shared" si="14"/>
        <v>0</v>
      </c>
      <c r="AP28" s="24">
        <f t="shared" si="15"/>
        <v>0</v>
      </c>
      <c r="AQ28" s="26" t="s">
        <v>50</v>
      </c>
      <c r="AV28" s="24">
        <f t="shared" si="16"/>
        <v>0</v>
      </c>
      <c r="AW28" s="24">
        <f t="shared" si="17"/>
        <v>0</v>
      </c>
      <c r="AX28" s="24">
        <f t="shared" si="18"/>
        <v>0</v>
      </c>
      <c r="AY28" s="26" t="s">
        <v>96</v>
      </c>
      <c r="AZ28" s="26" t="s">
        <v>96</v>
      </c>
      <c r="BA28" s="10" t="s">
        <v>55</v>
      </c>
      <c r="BC28" s="24">
        <f t="shared" si="19"/>
        <v>0</v>
      </c>
      <c r="BD28" s="24">
        <f t="shared" si="20"/>
        <v>0</v>
      </c>
      <c r="BE28" s="24">
        <v>0</v>
      </c>
      <c r="BF28" s="24">
        <f>28</f>
        <v>28</v>
      </c>
      <c r="BH28" s="24">
        <f t="shared" si="21"/>
        <v>0</v>
      </c>
      <c r="BI28" s="24">
        <f t="shared" si="22"/>
        <v>0</v>
      </c>
      <c r="BJ28" s="24">
        <f t="shared" si="23"/>
        <v>0</v>
      </c>
      <c r="BK28" s="26" t="s">
        <v>56</v>
      </c>
      <c r="BL28" s="24">
        <v>16</v>
      </c>
      <c r="BW28" s="24">
        <v>21</v>
      </c>
      <c r="BX28" s="4" t="s">
        <v>101</v>
      </c>
    </row>
    <row r="29" spans="1:76" ht="25.5" x14ac:dyDescent="0.25">
      <c r="A29" s="2" t="s">
        <v>102</v>
      </c>
      <c r="B29" s="3" t="s">
        <v>103</v>
      </c>
      <c r="C29" s="67" t="s">
        <v>104</v>
      </c>
      <c r="D29" s="68"/>
      <c r="E29" s="3" t="s">
        <v>83</v>
      </c>
      <c r="F29" s="24">
        <v>130.9</v>
      </c>
      <c r="G29" s="59">
        <v>0</v>
      </c>
      <c r="H29" s="24">
        <f t="shared" si="0"/>
        <v>0</v>
      </c>
      <c r="I29" s="24">
        <f t="shared" si="1"/>
        <v>0</v>
      </c>
      <c r="J29" s="24">
        <f t="shared" si="2"/>
        <v>0</v>
      </c>
      <c r="K29" s="25" t="s">
        <v>63</v>
      </c>
      <c r="Z29" s="24">
        <f t="shared" si="3"/>
        <v>0</v>
      </c>
      <c r="AB29" s="24">
        <f t="shared" si="4"/>
        <v>0</v>
      </c>
      <c r="AC29" s="24">
        <f t="shared" si="5"/>
        <v>0</v>
      </c>
      <c r="AD29" s="24">
        <f t="shared" si="6"/>
        <v>0</v>
      </c>
      <c r="AE29" s="24">
        <f t="shared" si="7"/>
        <v>0</v>
      </c>
      <c r="AF29" s="24">
        <f t="shared" si="8"/>
        <v>0</v>
      </c>
      <c r="AG29" s="24">
        <f t="shared" si="9"/>
        <v>0</v>
      </c>
      <c r="AH29" s="24">
        <f t="shared" si="10"/>
        <v>0</v>
      </c>
      <c r="AI29" s="10" t="s">
        <v>47</v>
      </c>
      <c r="AJ29" s="24">
        <f t="shared" si="11"/>
        <v>0</v>
      </c>
      <c r="AK29" s="24">
        <f t="shared" si="12"/>
        <v>0</v>
      </c>
      <c r="AL29" s="24">
        <f t="shared" si="13"/>
        <v>0</v>
      </c>
      <c r="AN29" s="24">
        <v>21</v>
      </c>
      <c r="AO29" s="24">
        <f t="shared" si="14"/>
        <v>0</v>
      </c>
      <c r="AP29" s="24">
        <f t="shared" si="15"/>
        <v>0</v>
      </c>
      <c r="AQ29" s="26" t="s">
        <v>50</v>
      </c>
      <c r="AV29" s="24">
        <f t="shared" si="16"/>
        <v>0</v>
      </c>
      <c r="AW29" s="24">
        <f t="shared" si="17"/>
        <v>0</v>
      </c>
      <c r="AX29" s="24">
        <f t="shared" si="18"/>
        <v>0</v>
      </c>
      <c r="AY29" s="26" t="s">
        <v>96</v>
      </c>
      <c r="AZ29" s="26" t="s">
        <v>96</v>
      </c>
      <c r="BA29" s="10" t="s">
        <v>55</v>
      </c>
      <c r="BC29" s="24">
        <f t="shared" si="19"/>
        <v>0</v>
      </c>
      <c r="BD29" s="24">
        <f t="shared" si="20"/>
        <v>0</v>
      </c>
      <c r="BE29" s="24">
        <v>0</v>
      </c>
      <c r="BF29" s="24">
        <f>29</f>
        <v>29</v>
      </c>
      <c r="BH29" s="24">
        <f t="shared" si="21"/>
        <v>0</v>
      </c>
      <c r="BI29" s="24">
        <f t="shared" si="22"/>
        <v>0</v>
      </c>
      <c r="BJ29" s="24">
        <f t="shared" si="23"/>
        <v>0</v>
      </c>
      <c r="BK29" s="26" t="s">
        <v>56</v>
      </c>
      <c r="BL29" s="24">
        <v>16</v>
      </c>
      <c r="BW29" s="24">
        <v>21</v>
      </c>
      <c r="BX29" s="4" t="s">
        <v>104</v>
      </c>
    </row>
    <row r="30" spans="1:76" ht="25.5" x14ac:dyDescent="0.25">
      <c r="A30" s="2" t="s">
        <v>105</v>
      </c>
      <c r="B30" s="3" t="s">
        <v>100</v>
      </c>
      <c r="C30" s="67" t="s">
        <v>106</v>
      </c>
      <c r="D30" s="68"/>
      <c r="E30" s="3" t="s">
        <v>83</v>
      </c>
      <c r="F30" s="24">
        <v>24.4</v>
      </c>
      <c r="G30" s="59">
        <v>0</v>
      </c>
      <c r="H30" s="24">
        <f t="shared" si="0"/>
        <v>0</v>
      </c>
      <c r="I30" s="24">
        <f t="shared" si="1"/>
        <v>0</v>
      </c>
      <c r="J30" s="24">
        <f t="shared" si="2"/>
        <v>0</v>
      </c>
      <c r="K30" s="25" t="s">
        <v>63</v>
      </c>
      <c r="Z30" s="24">
        <f t="shared" si="3"/>
        <v>0</v>
      </c>
      <c r="AB30" s="24">
        <f t="shared" si="4"/>
        <v>0</v>
      </c>
      <c r="AC30" s="24">
        <f t="shared" si="5"/>
        <v>0</v>
      </c>
      <c r="AD30" s="24">
        <f t="shared" si="6"/>
        <v>0</v>
      </c>
      <c r="AE30" s="24">
        <f t="shared" si="7"/>
        <v>0</v>
      </c>
      <c r="AF30" s="24">
        <f t="shared" si="8"/>
        <v>0</v>
      </c>
      <c r="AG30" s="24">
        <f t="shared" si="9"/>
        <v>0</v>
      </c>
      <c r="AH30" s="24">
        <f t="shared" si="10"/>
        <v>0</v>
      </c>
      <c r="AI30" s="10" t="s">
        <v>47</v>
      </c>
      <c r="AJ30" s="24">
        <f t="shared" si="11"/>
        <v>0</v>
      </c>
      <c r="AK30" s="24">
        <f t="shared" si="12"/>
        <v>0</v>
      </c>
      <c r="AL30" s="24">
        <f t="shared" si="13"/>
        <v>0</v>
      </c>
      <c r="AN30" s="24">
        <v>21</v>
      </c>
      <c r="AO30" s="24">
        <f t="shared" si="14"/>
        <v>0</v>
      </c>
      <c r="AP30" s="24">
        <f t="shared" si="15"/>
        <v>0</v>
      </c>
      <c r="AQ30" s="26" t="s">
        <v>50</v>
      </c>
      <c r="AV30" s="24">
        <f t="shared" si="16"/>
        <v>0</v>
      </c>
      <c r="AW30" s="24">
        <f t="shared" si="17"/>
        <v>0</v>
      </c>
      <c r="AX30" s="24">
        <f t="shared" si="18"/>
        <v>0</v>
      </c>
      <c r="AY30" s="26" t="s">
        <v>96</v>
      </c>
      <c r="AZ30" s="26" t="s">
        <v>96</v>
      </c>
      <c r="BA30" s="10" t="s">
        <v>55</v>
      </c>
      <c r="BC30" s="24">
        <f t="shared" si="19"/>
        <v>0</v>
      </c>
      <c r="BD30" s="24">
        <f t="shared" si="20"/>
        <v>0</v>
      </c>
      <c r="BE30" s="24">
        <v>0</v>
      </c>
      <c r="BF30" s="24">
        <f>30</f>
        <v>30</v>
      </c>
      <c r="BH30" s="24">
        <f t="shared" si="21"/>
        <v>0</v>
      </c>
      <c r="BI30" s="24">
        <f t="shared" si="22"/>
        <v>0</v>
      </c>
      <c r="BJ30" s="24">
        <f t="shared" si="23"/>
        <v>0</v>
      </c>
      <c r="BK30" s="26" t="s">
        <v>56</v>
      </c>
      <c r="BL30" s="24">
        <v>16</v>
      </c>
      <c r="BW30" s="24">
        <v>21</v>
      </c>
      <c r="BX30" s="4" t="s">
        <v>106</v>
      </c>
    </row>
    <row r="31" spans="1:76" ht="25.5" x14ac:dyDescent="0.25">
      <c r="A31" s="2" t="s">
        <v>92</v>
      </c>
      <c r="B31" s="3" t="s">
        <v>103</v>
      </c>
      <c r="C31" s="67" t="s">
        <v>107</v>
      </c>
      <c r="D31" s="68"/>
      <c r="E31" s="3" t="s">
        <v>83</v>
      </c>
      <c r="F31" s="24">
        <v>414.8</v>
      </c>
      <c r="G31" s="59">
        <v>0</v>
      </c>
      <c r="H31" s="24">
        <f t="shared" si="0"/>
        <v>0</v>
      </c>
      <c r="I31" s="24">
        <f t="shared" si="1"/>
        <v>0</v>
      </c>
      <c r="J31" s="24">
        <f t="shared" si="2"/>
        <v>0</v>
      </c>
      <c r="K31" s="25" t="s">
        <v>63</v>
      </c>
      <c r="Z31" s="24">
        <f t="shared" si="3"/>
        <v>0</v>
      </c>
      <c r="AB31" s="24">
        <f t="shared" si="4"/>
        <v>0</v>
      </c>
      <c r="AC31" s="24">
        <f t="shared" si="5"/>
        <v>0</v>
      </c>
      <c r="AD31" s="24">
        <f t="shared" si="6"/>
        <v>0</v>
      </c>
      <c r="AE31" s="24">
        <f t="shared" si="7"/>
        <v>0</v>
      </c>
      <c r="AF31" s="24">
        <f t="shared" si="8"/>
        <v>0</v>
      </c>
      <c r="AG31" s="24">
        <f t="shared" si="9"/>
        <v>0</v>
      </c>
      <c r="AH31" s="24">
        <f t="shared" si="10"/>
        <v>0</v>
      </c>
      <c r="AI31" s="10" t="s">
        <v>47</v>
      </c>
      <c r="AJ31" s="24">
        <f t="shared" si="11"/>
        <v>0</v>
      </c>
      <c r="AK31" s="24">
        <f t="shared" si="12"/>
        <v>0</v>
      </c>
      <c r="AL31" s="24">
        <f t="shared" si="13"/>
        <v>0</v>
      </c>
      <c r="AN31" s="24">
        <v>21</v>
      </c>
      <c r="AO31" s="24">
        <f t="shared" si="14"/>
        <v>0</v>
      </c>
      <c r="AP31" s="24">
        <f t="shared" si="15"/>
        <v>0</v>
      </c>
      <c r="AQ31" s="26" t="s">
        <v>50</v>
      </c>
      <c r="AV31" s="24">
        <f t="shared" si="16"/>
        <v>0</v>
      </c>
      <c r="AW31" s="24">
        <f t="shared" si="17"/>
        <v>0</v>
      </c>
      <c r="AX31" s="24">
        <f t="shared" si="18"/>
        <v>0</v>
      </c>
      <c r="AY31" s="26" t="s">
        <v>96</v>
      </c>
      <c r="AZ31" s="26" t="s">
        <v>96</v>
      </c>
      <c r="BA31" s="10" t="s">
        <v>55</v>
      </c>
      <c r="BC31" s="24">
        <f t="shared" si="19"/>
        <v>0</v>
      </c>
      <c r="BD31" s="24">
        <f t="shared" si="20"/>
        <v>0</v>
      </c>
      <c r="BE31" s="24">
        <v>0</v>
      </c>
      <c r="BF31" s="24">
        <f>31</f>
        <v>31</v>
      </c>
      <c r="BH31" s="24">
        <f t="shared" si="21"/>
        <v>0</v>
      </c>
      <c r="BI31" s="24">
        <f t="shared" si="22"/>
        <v>0</v>
      </c>
      <c r="BJ31" s="24">
        <f t="shared" si="23"/>
        <v>0</v>
      </c>
      <c r="BK31" s="26" t="s">
        <v>56</v>
      </c>
      <c r="BL31" s="24">
        <v>16</v>
      </c>
      <c r="BW31" s="24">
        <v>21</v>
      </c>
      <c r="BX31" s="4" t="s">
        <v>107</v>
      </c>
    </row>
    <row r="32" spans="1:76" x14ac:dyDescent="0.25">
      <c r="A32" s="27" t="s">
        <v>47</v>
      </c>
      <c r="B32" s="28" t="s">
        <v>108</v>
      </c>
      <c r="C32" s="62" t="s">
        <v>109</v>
      </c>
      <c r="D32" s="63"/>
      <c r="E32" s="29" t="s">
        <v>28</v>
      </c>
      <c r="F32" s="29" t="s">
        <v>28</v>
      </c>
      <c r="G32" s="29" t="s">
        <v>28</v>
      </c>
      <c r="H32" s="1">
        <f>ROUND(SUM(H33:H37),2)</f>
        <v>0</v>
      </c>
      <c r="I32" s="1">
        <f>ROUND(SUM(I33:I37),2)</f>
        <v>0</v>
      </c>
      <c r="J32" s="1">
        <f>ROUND(SUM(J33:J37),2)</f>
        <v>0</v>
      </c>
      <c r="K32" s="30" t="s">
        <v>47</v>
      </c>
      <c r="AI32" s="10" t="s">
        <v>47</v>
      </c>
      <c r="AS32" s="1">
        <f>SUM(AJ33:AJ37)</f>
        <v>0</v>
      </c>
      <c r="AT32" s="1">
        <f>SUM(AK33:AK37)</f>
        <v>0</v>
      </c>
      <c r="AU32" s="1">
        <f>SUM(AL33:AL37)</f>
        <v>0</v>
      </c>
    </row>
    <row r="33" spans="1:76" x14ac:dyDescent="0.25">
      <c r="A33" s="2" t="s">
        <v>110</v>
      </c>
      <c r="B33" s="3" t="s">
        <v>111</v>
      </c>
      <c r="C33" s="67" t="s">
        <v>112</v>
      </c>
      <c r="D33" s="68"/>
      <c r="E33" s="3" t="s">
        <v>62</v>
      </c>
      <c r="F33" s="24">
        <v>162.69999999999999</v>
      </c>
      <c r="G33" s="59">
        <v>0</v>
      </c>
      <c r="H33" s="24">
        <f>ROUND(F33*AO33,2)</f>
        <v>0</v>
      </c>
      <c r="I33" s="24">
        <f>ROUND(F33*AP33,2)</f>
        <v>0</v>
      </c>
      <c r="J33" s="24">
        <f>ROUND(F33*G33,2)</f>
        <v>0</v>
      </c>
      <c r="K33" s="25" t="s">
        <v>63</v>
      </c>
      <c r="Z33" s="24">
        <f>ROUND(IF(AQ33="5",BJ33,0),2)</f>
        <v>0</v>
      </c>
      <c r="AB33" s="24">
        <f>ROUND(IF(AQ33="1",BH33,0),2)</f>
        <v>0</v>
      </c>
      <c r="AC33" s="24">
        <f>ROUND(IF(AQ33="1",BI33,0),2)</f>
        <v>0</v>
      </c>
      <c r="AD33" s="24">
        <f>ROUND(IF(AQ33="7",BH33,0),2)</f>
        <v>0</v>
      </c>
      <c r="AE33" s="24">
        <f>ROUND(IF(AQ33="7",BI33,0),2)</f>
        <v>0</v>
      </c>
      <c r="AF33" s="24">
        <f>ROUND(IF(AQ33="2",BH33,0),2)</f>
        <v>0</v>
      </c>
      <c r="AG33" s="24">
        <f>ROUND(IF(AQ33="2",BI33,0),2)</f>
        <v>0</v>
      </c>
      <c r="AH33" s="24">
        <f>ROUND(IF(AQ33="0",BJ33,0),2)</f>
        <v>0</v>
      </c>
      <c r="AI33" s="10" t="s">
        <v>47</v>
      </c>
      <c r="AJ33" s="24">
        <f>IF(AN33=0,J33,0)</f>
        <v>0</v>
      </c>
      <c r="AK33" s="24">
        <f>IF(AN33=12,J33,0)</f>
        <v>0</v>
      </c>
      <c r="AL33" s="24">
        <f>IF(AN33=21,J33,0)</f>
        <v>0</v>
      </c>
      <c r="AN33" s="24">
        <v>21</v>
      </c>
      <c r="AO33" s="24">
        <f>G33*0</f>
        <v>0</v>
      </c>
      <c r="AP33" s="24">
        <f>G33*(1-0)</f>
        <v>0</v>
      </c>
      <c r="AQ33" s="26" t="s">
        <v>50</v>
      </c>
      <c r="AV33" s="24">
        <f>ROUND(AW33+AX33,2)</f>
        <v>0</v>
      </c>
      <c r="AW33" s="24">
        <f>ROUND(F33*AO33,2)</f>
        <v>0</v>
      </c>
      <c r="AX33" s="24">
        <f>ROUND(F33*AP33,2)</f>
        <v>0</v>
      </c>
      <c r="AY33" s="26" t="s">
        <v>113</v>
      </c>
      <c r="AZ33" s="26" t="s">
        <v>113</v>
      </c>
      <c r="BA33" s="10" t="s">
        <v>55</v>
      </c>
      <c r="BC33" s="24">
        <f>AW33+AX33</f>
        <v>0</v>
      </c>
      <c r="BD33" s="24">
        <f>G33/(100-BE33)*100</f>
        <v>0</v>
      </c>
      <c r="BE33" s="24">
        <v>0</v>
      </c>
      <c r="BF33" s="24">
        <f>33</f>
        <v>33</v>
      </c>
      <c r="BH33" s="24">
        <f>F33*AO33</f>
        <v>0</v>
      </c>
      <c r="BI33" s="24">
        <f>F33*AP33</f>
        <v>0</v>
      </c>
      <c r="BJ33" s="24">
        <f>F33*G33</f>
        <v>0</v>
      </c>
      <c r="BK33" s="26" t="s">
        <v>56</v>
      </c>
      <c r="BL33" s="24">
        <v>18</v>
      </c>
      <c r="BW33" s="24">
        <v>21</v>
      </c>
      <c r="BX33" s="4" t="s">
        <v>112</v>
      </c>
    </row>
    <row r="34" spans="1:76" x14ac:dyDescent="0.25">
      <c r="A34" s="2" t="s">
        <v>108</v>
      </c>
      <c r="B34" s="3" t="s">
        <v>114</v>
      </c>
      <c r="C34" s="67" t="s">
        <v>115</v>
      </c>
      <c r="D34" s="68"/>
      <c r="E34" s="3" t="s">
        <v>62</v>
      </c>
      <c r="F34" s="24">
        <v>243.6</v>
      </c>
      <c r="G34" s="59">
        <v>0</v>
      </c>
      <c r="H34" s="24">
        <f>ROUND(F34*AO34,2)</f>
        <v>0</v>
      </c>
      <c r="I34" s="24">
        <f>ROUND(F34*AP34,2)</f>
        <v>0</v>
      </c>
      <c r="J34" s="24">
        <f>ROUND(F34*G34,2)</f>
        <v>0</v>
      </c>
      <c r="K34" s="25" t="s">
        <v>63</v>
      </c>
      <c r="Z34" s="24">
        <f>ROUND(IF(AQ34="5",BJ34,0),2)</f>
        <v>0</v>
      </c>
      <c r="AB34" s="24">
        <f>ROUND(IF(AQ34="1",BH34,0),2)</f>
        <v>0</v>
      </c>
      <c r="AC34" s="24">
        <f>ROUND(IF(AQ34="1",BI34,0),2)</f>
        <v>0</v>
      </c>
      <c r="AD34" s="24">
        <f>ROUND(IF(AQ34="7",BH34,0),2)</f>
        <v>0</v>
      </c>
      <c r="AE34" s="24">
        <f>ROUND(IF(AQ34="7",BI34,0),2)</f>
        <v>0</v>
      </c>
      <c r="AF34" s="24">
        <f>ROUND(IF(AQ34="2",BH34,0),2)</f>
        <v>0</v>
      </c>
      <c r="AG34" s="24">
        <f>ROUND(IF(AQ34="2",BI34,0),2)</f>
        <v>0</v>
      </c>
      <c r="AH34" s="24">
        <f>ROUND(IF(AQ34="0",BJ34,0),2)</f>
        <v>0</v>
      </c>
      <c r="AI34" s="10" t="s">
        <v>47</v>
      </c>
      <c r="AJ34" s="24">
        <f>IF(AN34=0,J34,0)</f>
        <v>0</v>
      </c>
      <c r="AK34" s="24">
        <f>IF(AN34=12,J34,0)</f>
        <v>0</v>
      </c>
      <c r="AL34" s="24">
        <f>IF(AN34=21,J34,0)</f>
        <v>0</v>
      </c>
      <c r="AN34" s="24">
        <v>21</v>
      </c>
      <c r="AO34" s="24">
        <f>G34*0</f>
        <v>0</v>
      </c>
      <c r="AP34" s="24">
        <f>G34*(1-0)</f>
        <v>0</v>
      </c>
      <c r="AQ34" s="26" t="s">
        <v>50</v>
      </c>
      <c r="AV34" s="24">
        <f>ROUND(AW34+AX34,2)</f>
        <v>0</v>
      </c>
      <c r="AW34" s="24">
        <f>ROUND(F34*AO34,2)</f>
        <v>0</v>
      </c>
      <c r="AX34" s="24">
        <f>ROUND(F34*AP34,2)</f>
        <v>0</v>
      </c>
      <c r="AY34" s="26" t="s">
        <v>113</v>
      </c>
      <c r="AZ34" s="26" t="s">
        <v>113</v>
      </c>
      <c r="BA34" s="10" t="s">
        <v>55</v>
      </c>
      <c r="BC34" s="24">
        <f>AW34+AX34</f>
        <v>0</v>
      </c>
      <c r="BD34" s="24">
        <f>G34/(100-BE34)*100</f>
        <v>0</v>
      </c>
      <c r="BE34" s="24">
        <v>0</v>
      </c>
      <c r="BF34" s="24">
        <f>34</f>
        <v>34</v>
      </c>
      <c r="BH34" s="24">
        <f>F34*AO34</f>
        <v>0</v>
      </c>
      <c r="BI34" s="24">
        <f>F34*AP34</f>
        <v>0</v>
      </c>
      <c r="BJ34" s="24">
        <f>F34*G34</f>
        <v>0</v>
      </c>
      <c r="BK34" s="26" t="s">
        <v>56</v>
      </c>
      <c r="BL34" s="24">
        <v>18</v>
      </c>
      <c r="BW34" s="24">
        <v>21</v>
      </c>
      <c r="BX34" s="4" t="s">
        <v>115</v>
      </c>
    </row>
    <row r="35" spans="1:76" x14ac:dyDescent="0.25">
      <c r="A35" s="2" t="s">
        <v>116</v>
      </c>
      <c r="B35" s="3" t="s">
        <v>117</v>
      </c>
      <c r="C35" s="67" t="s">
        <v>118</v>
      </c>
      <c r="D35" s="68"/>
      <c r="E35" s="3" t="s">
        <v>62</v>
      </c>
      <c r="F35" s="24">
        <v>7.8</v>
      </c>
      <c r="G35" s="59">
        <v>0</v>
      </c>
      <c r="H35" s="24">
        <f>ROUND(F35*AO35,2)</f>
        <v>0</v>
      </c>
      <c r="I35" s="24">
        <f>ROUND(F35*AP35,2)</f>
        <v>0</v>
      </c>
      <c r="J35" s="24">
        <f>ROUND(F35*G35,2)</f>
        <v>0</v>
      </c>
      <c r="K35" s="25" t="s">
        <v>63</v>
      </c>
      <c r="Z35" s="24">
        <f>ROUND(IF(AQ35="5",BJ35,0),2)</f>
        <v>0</v>
      </c>
      <c r="AB35" s="24">
        <f>ROUND(IF(AQ35="1",BH35,0),2)</f>
        <v>0</v>
      </c>
      <c r="AC35" s="24">
        <f>ROUND(IF(AQ35="1",BI35,0),2)</f>
        <v>0</v>
      </c>
      <c r="AD35" s="24">
        <f>ROUND(IF(AQ35="7",BH35,0),2)</f>
        <v>0</v>
      </c>
      <c r="AE35" s="24">
        <f>ROUND(IF(AQ35="7",BI35,0),2)</f>
        <v>0</v>
      </c>
      <c r="AF35" s="24">
        <f>ROUND(IF(AQ35="2",BH35,0),2)</f>
        <v>0</v>
      </c>
      <c r="AG35" s="24">
        <f>ROUND(IF(AQ35="2",BI35,0),2)</f>
        <v>0</v>
      </c>
      <c r="AH35" s="24">
        <f>ROUND(IF(AQ35="0",BJ35,0),2)</f>
        <v>0</v>
      </c>
      <c r="AI35" s="10" t="s">
        <v>47</v>
      </c>
      <c r="AJ35" s="24">
        <f>IF(AN35=0,J35,0)</f>
        <v>0</v>
      </c>
      <c r="AK35" s="24">
        <f>IF(AN35=12,J35,0)</f>
        <v>0</v>
      </c>
      <c r="AL35" s="24">
        <f>IF(AN35=21,J35,0)</f>
        <v>0</v>
      </c>
      <c r="AN35" s="24">
        <v>21</v>
      </c>
      <c r="AO35" s="24">
        <f>G35*0</f>
        <v>0</v>
      </c>
      <c r="AP35" s="24">
        <f>G35*(1-0)</f>
        <v>0</v>
      </c>
      <c r="AQ35" s="26" t="s">
        <v>50</v>
      </c>
      <c r="AV35" s="24">
        <f>ROUND(AW35+AX35,2)</f>
        <v>0</v>
      </c>
      <c r="AW35" s="24">
        <f>ROUND(F35*AO35,2)</f>
        <v>0</v>
      </c>
      <c r="AX35" s="24">
        <f>ROUND(F35*AP35,2)</f>
        <v>0</v>
      </c>
      <c r="AY35" s="26" t="s">
        <v>113</v>
      </c>
      <c r="AZ35" s="26" t="s">
        <v>113</v>
      </c>
      <c r="BA35" s="10" t="s">
        <v>55</v>
      </c>
      <c r="BC35" s="24">
        <f>AW35+AX35</f>
        <v>0</v>
      </c>
      <c r="BD35" s="24">
        <f>G35/(100-BE35)*100</f>
        <v>0</v>
      </c>
      <c r="BE35" s="24">
        <v>0</v>
      </c>
      <c r="BF35" s="24">
        <f>35</f>
        <v>35</v>
      </c>
      <c r="BH35" s="24">
        <f>F35*AO35</f>
        <v>0</v>
      </c>
      <c r="BI35" s="24">
        <f>F35*AP35</f>
        <v>0</v>
      </c>
      <c r="BJ35" s="24">
        <f>F35*G35</f>
        <v>0</v>
      </c>
      <c r="BK35" s="26" t="s">
        <v>56</v>
      </c>
      <c r="BL35" s="24">
        <v>18</v>
      </c>
      <c r="BW35" s="24">
        <v>21</v>
      </c>
      <c r="BX35" s="4" t="s">
        <v>118</v>
      </c>
    </row>
    <row r="36" spans="1:76" x14ac:dyDescent="0.25">
      <c r="A36" s="2" t="s">
        <v>119</v>
      </c>
      <c r="B36" s="3" t="s">
        <v>120</v>
      </c>
      <c r="C36" s="67" t="s">
        <v>121</v>
      </c>
      <c r="D36" s="68"/>
      <c r="E36" s="3" t="s">
        <v>62</v>
      </c>
      <c r="F36" s="24">
        <v>162.69999999999999</v>
      </c>
      <c r="G36" s="59">
        <v>0</v>
      </c>
      <c r="H36" s="24">
        <f>ROUND(F36*AO36,2)</f>
        <v>0</v>
      </c>
      <c r="I36" s="24">
        <f>ROUND(F36*AP36,2)</f>
        <v>0</v>
      </c>
      <c r="J36" s="24">
        <f>ROUND(F36*G36,2)</f>
        <v>0</v>
      </c>
      <c r="K36" s="25" t="s">
        <v>63</v>
      </c>
      <c r="Z36" s="24">
        <f>ROUND(IF(AQ36="5",BJ36,0),2)</f>
        <v>0</v>
      </c>
      <c r="AB36" s="24">
        <f>ROUND(IF(AQ36="1",BH36,0),2)</f>
        <v>0</v>
      </c>
      <c r="AC36" s="24">
        <f>ROUND(IF(AQ36="1",BI36,0),2)</f>
        <v>0</v>
      </c>
      <c r="AD36" s="24">
        <f>ROUND(IF(AQ36="7",BH36,0),2)</f>
        <v>0</v>
      </c>
      <c r="AE36" s="24">
        <f>ROUND(IF(AQ36="7",BI36,0),2)</f>
        <v>0</v>
      </c>
      <c r="AF36" s="24">
        <f>ROUND(IF(AQ36="2",BH36,0),2)</f>
        <v>0</v>
      </c>
      <c r="AG36" s="24">
        <f>ROUND(IF(AQ36="2",BI36,0),2)</f>
        <v>0</v>
      </c>
      <c r="AH36" s="24">
        <f>ROUND(IF(AQ36="0",BJ36,0),2)</f>
        <v>0</v>
      </c>
      <c r="AI36" s="10" t="s">
        <v>47</v>
      </c>
      <c r="AJ36" s="24">
        <f>IF(AN36=0,J36,0)</f>
        <v>0</v>
      </c>
      <c r="AK36" s="24">
        <f>IF(AN36=12,J36,0)</f>
        <v>0</v>
      </c>
      <c r="AL36" s="24">
        <f>IF(AN36=21,J36,0)</f>
        <v>0</v>
      </c>
      <c r="AN36" s="24">
        <v>21</v>
      </c>
      <c r="AO36" s="24">
        <f>G36*0.066868006</f>
        <v>0</v>
      </c>
      <c r="AP36" s="24">
        <f>G36*(1-0.066868006)</f>
        <v>0</v>
      </c>
      <c r="AQ36" s="26" t="s">
        <v>50</v>
      </c>
      <c r="AV36" s="24">
        <f>ROUND(AW36+AX36,2)</f>
        <v>0</v>
      </c>
      <c r="AW36" s="24">
        <f>ROUND(F36*AO36,2)</f>
        <v>0</v>
      </c>
      <c r="AX36" s="24">
        <f>ROUND(F36*AP36,2)</f>
        <v>0</v>
      </c>
      <c r="AY36" s="26" t="s">
        <v>113</v>
      </c>
      <c r="AZ36" s="26" t="s">
        <v>113</v>
      </c>
      <c r="BA36" s="10" t="s">
        <v>55</v>
      </c>
      <c r="BC36" s="24">
        <f>AW36+AX36</f>
        <v>0</v>
      </c>
      <c r="BD36" s="24">
        <f>G36/(100-BE36)*100</f>
        <v>0</v>
      </c>
      <c r="BE36" s="24">
        <v>0</v>
      </c>
      <c r="BF36" s="24">
        <f>36</f>
        <v>36</v>
      </c>
      <c r="BH36" s="24">
        <f>F36*AO36</f>
        <v>0</v>
      </c>
      <c r="BI36" s="24">
        <f>F36*AP36</f>
        <v>0</v>
      </c>
      <c r="BJ36" s="24">
        <f>F36*G36</f>
        <v>0</v>
      </c>
      <c r="BK36" s="26" t="s">
        <v>56</v>
      </c>
      <c r="BL36" s="24">
        <v>18</v>
      </c>
      <c r="BW36" s="24">
        <v>21</v>
      </c>
      <c r="BX36" s="4" t="s">
        <v>121</v>
      </c>
    </row>
    <row r="37" spans="1:76" x14ac:dyDescent="0.25">
      <c r="A37" s="2" t="s">
        <v>122</v>
      </c>
      <c r="B37" s="3" t="s">
        <v>123</v>
      </c>
      <c r="C37" s="67" t="s">
        <v>124</v>
      </c>
      <c r="D37" s="68"/>
      <c r="E37" s="3" t="s">
        <v>125</v>
      </c>
      <c r="F37" s="24">
        <v>4.0999999999999996</v>
      </c>
      <c r="G37" s="59">
        <v>0</v>
      </c>
      <c r="H37" s="24">
        <f>ROUND(F37*AO37,2)</f>
        <v>0</v>
      </c>
      <c r="I37" s="24">
        <f>ROUND(F37*AP37,2)</f>
        <v>0</v>
      </c>
      <c r="J37" s="24">
        <f>ROUND(F37*G37,2)</f>
        <v>0</v>
      </c>
      <c r="K37" s="25" t="s">
        <v>63</v>
      </c>
      <c r="Z37" s="24">
        <f>ROUND(IF(AQ37="5",BJ37,0),2)</f>
        <v>0</v>
      </c>
      <c r="AB37" s="24">
        <f>ROUND(IF(AQ37="1",BH37,0),2)</f>
        <v>0</v>
      </c>
      <c r="AC37" s="24">
        <f>ROUND(IF(AQ37="1",BI37,0),2)</f>
        <v>0</v>
      </c>
      <c r="AD37" s="24">
        <f>ROUND(IF(AQ37="7",BH37,0),2)</f>
        <v>0</v>
      </c>
      <c r="AE37" s="24">
        <f>ROUND(IF(AQ37="7",BI37,0),2)</f>
        <v>0</v>
      </c>
      <c r="AF37" s="24">
        <f>ROUND(IF(AQ37="2",BH37,0),2)</f>
        <v>0</v>
      </c>
      <c r="AG37" s="24">
        <f>ROUND(IF(AQ37="2",BI37,0),2)</f>
        <v>0</v>
      </c>
      <c r="AH37" s="24">
        <f>ROUND(IF(AQ37="0",BJ37,0),2)</f>
        <v>0</v>
      </c>
      <c r="AI37" s="10" t="s">
        <v>47</v>
      </c>
      <c r="AJ37" s="24">
        <f>IF(AN37=0,J37,0)</f>
        <v>0</v>
      </c>
      <c r="AK37" s="24">
        <f>IF(AN37=12,J37,0)</f>
        <v>0</v>
      </c>
      <c r="AL37" s="24">
        <f>IF(AN37=21,J37,0)</f>
        <v>0</v>
      </c>
      <c r="AN37" s="24">
        <v>21</v>
      </c>
      <c r="AO37" s="24">
        <f>G37*1</f>
        <v>0</v>
      </c>
      <c r="AP37" s="24">
        <f>G37*(1-1)</f>
        <v>0</v>
      </c>
      <c r="AQ37" s="26" t="s">
        <v>50</v>
      </c>
      <c r="AV37" s="24">
        <f>ROUND(AW37+AX37,2)</f>
        <v>0</v>
      </c>
      <c r="AW37" s="24">
        <f>ROUND(F37*AO37,2)</f>
        <v>0</v>
      </c>
      <c r="AX37" s="24">
        <f>ROUND(F37*AP37,2)</f>
        <v>0</v>
      </c>
      <c r="AY37" s="26" t="s">
        <v>113</v>
      </c>
      <c r="AZ37" s="26" t="s">
        <v>113</v>
      </c>
      <c r="BA37" s="10" t="s">
        <v>55</v>
      </c>
      <c r="BC37" s="24">
        <f>AW37+AX37</f>
        <v>0</v>
      </c>
      <c r="BD37" s="24">
        <f>G37/(100-BE37)*100</f>
        <v>0</v>
      </c>
      <c r="BE37" s="24">
        <v>0</v>
      </c>
      <c r="BF37" s="24">
        <f>37</f>
        <v>37</v>
      </c>
      <c r="BH37" s="24">
        <f>F37*AO37</f>
        <v>0</v>
      </c>
      <c r="BI37" s="24">
        <f>F37*AP37</f>
        <v>0</v>
      </c>
      <c r="BJ37" s="24">
        <f>F37*G37</f>
        <v>0</v>
      </c>
      <c r="BK37" s="26" t="s">
        <v>126</v>
      </c>
      <c r="BL37" s="24">
        <v>18</v>
      </c>
      <c r="BW37" s="24">
        <v>21</v>
      </c>
      <c r="BX37" s="4" t="s">
        <v>124</v>
      </c>
    </row>
    <row r="38" spans="1:76" x14ac:dyDescent="0.25">
      <c r="A38" s="27" t="s">
        <v>47</v>
      </c>
      <c r="B38" s="28" t="s">
        <v>116</v>
      </c>
      <c r="C38" s="62" t="s">
        <v>127</v>
      </c>
      <c r="D38" s="63"/>
      <c r="E38" s="29" t="s">
        <v>28</v>
      </c>
      <c r="F38" s="29" t="s">
        <v>28</v>
      </c>
      <c r="G38" s="29" t="s">
        <v>28</v>
      </c>
      <c r="H38" s="1">
        <f>ROUND(SUM(H39:H40),2)</f>
        <v>0</v>
      </c>
      <c r="I38" s="1">
        <f>ROUND(SUM(I39:I40),2)</f>
        <v>0</v>
      </c>
      <c r="J38" s="1">
        <f>ROUND(SUM(J39:J40),2)</f>
        <v>0</v>
      </c>
      <c r="K38" s="30" t="s">
        <v>47</v>
      </c>
      <c r="AI38" s="10" t="s">
        <v>47</v>
      </c>
      <c r="AS38" s="1">
        <f>SUM(AJ39:AJ40)</f>
        <v>0</v>
      </c>
      <c r="AT38" s="1">
        <f>SUM(AK39:AK40)</f>
        <v>0</v>
      </c>
      <c r="AU38" s="1">
        <f>SUM(AL39:AL40)</f>
        <v>0</v>
      </c>
    </row>
    <row r="39" spans="1:76" x14ac:dyDescent="0.25">
      <c r="A39" s="2" t="s">
        <v>128</v>
      </c>
      <c r="B39" s="3" t="s">
        <v>129</v>
      </c>
      <c r="C39" s="67" t="s">
        <v>130</v>
      </c>
      <c r="D39" s="68"/>
      <c r="E39" s="3" t="s">
        <v>83</v>
      </c>
      <c r="F39" s="24">
        <v>7.7</v>
      </c>
      <c r="G39" s="59">
        <v>0</v>
      </c>
      <c r="H39" s="24">
        <f>ROUND(F39*AO39,2)</f>
        <v>0</v>
      </c>
      <c r="I39" s="24">
        <f>ROUND(F39*AP39,2)</f>
        <v>0</v>
      </c>
      <c r="J39" s="24">
        <f>ROUND(F39*G39,2)</f>
        <v>0</v>
      </c>
      <c r="K39" s="25" t="s">
        <v>63</v>
      </c>
      <c r="Z39" s="24">
        <f>ROUND(IF(AQ39="5",BJ39,0),2)</f>
        <v>0</v>
      </c>
      <c r="AB39" s="24">
        <f>ROUND(IF(AQ39="1",BH39,0),2)</f>
        <v>0</v>
      </c>
      <c r="AC39" s="24">
        <f>ROUND(IF(AQ39="1",BI39,0),2)</f>
        <v>0</v>
      </c>
      <c r="AD39" s="24">
        <f>ROUND(IF(AQ39="7",BH39,0),2)</f>
        <v>0</v>
      </c>
      <c r="AE39" s="24">
        <f>ROUND(IF(AQ39="7",BI39,0),2)</f>
        <v>0</v>
      </c>
      <c r="AF39" s="24">
        <f>ROUND(IF(AQ39="2",BH39,0),2)</f>
        <v>0</v>
      </c>
      <c r="AG39" s="24">
        <f>ROUND(IF(AQ39="2",BI39,0),2)</f>
        <v>0</v>
      </c>
      <c r="AH39" s="24">
        <f>ROUND(IF(AQ39="0",BJ39,0),2)</f>
        <v>0</v>
      </c>
      <c r="AI39" s="10" t="s">
        <v>47</v>
      </c>
      <c r="AJ39" s="24">
        <f>IF(AN39=0,J39,0)</f>
        <v>0</v>
      </c>
      <c r="AK39" s="24">
        <f>IF(AN39=12,J39,0)</f>
        <v>0</v>
      </c>
      <c r="AL39" s="24">
        <f>IF(AN39=21,J39,0)</f>
        <v>0</v>
      </c>
      <c r="AN39" s="24">
        <v>21</v>
      </c>
      <c r="AO39" s="24">
        <f>G39*0</f>
        <v>0</v>
      </c>
      <c r="AP39" s="24">
        <f>G39*(1-0)</f>
        <v>0</v>
      </c>
      <c r="AQ39" s="26" t="s">
        <v>50</v>
      </c>
      <c r="AV39" s="24">
        <f>ROUND(AW39+AX39,2)</f>
        <v>0</v>
      </c>
      <c r="AW39" s="24">
        <f>ROUND(F39*AO39,2)</f>
        <v>0</v>
      </c>
      <c r="AX39" s="24">
        <f>ROUND(F39*AP39,2)</f>
        <v>0</v>
      </c>
      <c r="AY39" s="26" t="s">
        <v>131</v>
      </c>
      <c r="AZ39" s="26" t="s">
        <v>131</v>
      </c>
      <c r="BA39" s="10" t="s">
        <v>55</v>
      </c>
      <c r="BC39" s="24">
        <f>AW39+AX39</f>
        <v>0</v>
      </c>
      <c r="BD39" s="24">
        <f>G39/(100-BE39)*100</f>
        <v>0</v>
      </c>
      <c r="BE39" s="24">
        <v>0</v>
      </c>
      <c r="BF39" s="24">
        <f>39</f>
        <v>39</v>
      </c>
      <c r="BH39" s="24">
        <f>F39*AO39</f>
        <v>0</v>
      </c>
      <c r="BI39" s="24">
        <f>F39*AP39</f>
        <v>0</v>
      </c>
      <c r="BJ39" s="24">
        <f>F39*G39</f>
        <v>0</v>
      </c>
      <c r="BK39" s="26" t="s">
        <v>56</v>
      </c>
      <c r="BL39" s="24">
        <v>19</v>
      </c>
      <c r="BW39" s="24">
        <v>21</v>
      </c>
      <c r="BX39" s="4" t="s">
        <v>130</v>
      </c>
    </row>
    <row r="40" spans="1:76" ht="25.5" x14ac:dyDescent="0.25">
      <c r="A40" s="2" t="s">
        <v>132</v>
      </c>
      <c r="B40" s="3" t="s">
        <v>129</v>
      </c>
      <c r="C40" s="67" t="s">
        <v>133</v>
      </c>
      <c r="D40" s="68"/>
      <c r="E40" s="3" t="s">
        <v>83</v>
      </c>
      <c r="F40" s="24">
        <v>24.4</v>
      </c>
      <c r="G40" s="59">
        <v>0</v>
      </c>
      <c r="H40" s="24">
        <f>ROUND(F40*AO40,2)</f>
        <v>0</v>
      </c>
      <c r="I40" s="24">
        <f>ROUND(F40*AP40,2)</f>
        <v>0</v>
      </c>
      <c r="J40" s="24">
        <f>ROUND(F40*G40,2)</f>
        <v>0</v>
      </c>
      <c r="K40" s="25" t="s">
        <v>63</v>
      </c>
      <c r="Z40" s="24">
        <f>ROUND(IF(AQ40="5",BJ40,0),2)</f>
        <v>0</v>
      </c>
      <c r="AB40" s="24">
        <f>ROUND(IF(AQ40="1",BH40,0),2)</f>
        <v>0</v>
      </c>
      <c r="AC40" s="24">
        <f>ROUND(IF(AQ40="1",BI40,0),2)</f>
        <v>0</v>
      </c>
      <c r="AD40" s="24">
        <f>ROUND(IF(AQ40="7",BH40,0),2)</f>
        <v>0</v>
      </c>
      <c r="AE40" s="24">
        <f>ROUND(IF(AQ40="7",BI40,0),2)</f>
        <v>0</v>
      </c>
      <c r="AF40" s="24">
        <f>ROUND(IF(AQ40="2",BH40,0),2)</f>
        <v>0</v>
      </c>
      <c r="AG40" s="24">
        <f>ROUND(IF(AQ40="2",BI40,0),2)</f>
        <v>0</v>
      </c>
      <c r="AH40" s="24">
        <f>ROUND(IF(AQ40="0",BJ40,0),2)</f>
        <v>0</v>
      </c>
      <c r="AI40" s="10" t="s">
        <v>47</v>
      </c>
      <c r="AJ40" s="24">
        <f>IF(AN40=0,J40,0)</f>
        <v>0</v>
      </c>
      <c r="AK40" s="24">
        <f>IF(AN40=12,J40,0)</f>
        <v>0</v>
      </c>
      <c r="AL40" s="24">
        <f>IF(AN40=21,J40,0)</f>
        <v>0</v>
      </c>
      <c r="AN40" s="24">
        <v>21</v>
      </c>
      <c r="AO40" s="24">
        <f>G40*0</f>
        <v>0</v>
      </c>
      <c r="AP40" s="24">
        <f>G40*(1-0)</f>
        <v>0</v>
      </c>
      <c r="AQ40" s="26" t="s">
        <v>50</v>
      </c>
      <c r="AV40" s="24">
        <f>ROUND(AW40+AX40,2)</f>
        <v>0</v>
      </c>
      <c r="AW40" s="24">
        <f>ROUND(F40*AO40,2)</f>
        <v>0</v>
      </c>
      <c r="AX40" s="24">
        <f>ROUND(F40*AP40,2)</f>
        <v>0</v>
      </c>
      <c r="AY40" s="26" t="s">
        <v>131</v>
      </c>
      <c r="AZ40" s="26" t="s">
        <v>131</v>
      </c>
      <c r="BA40" s="10" t="s">
        <v>55</v>
      </c>
      <c r="BC40" s="24">
        <f>AW40+AX40</f>
        <v>0</v>
      </c>
      <c r="BD40" s="24">
        <f>G40/(100-BE40)*100</f>
        <v>0</v>
      </c>
      <c r="BE40" s="24">
        <v>0</v>
      </c>
      <c r="BF40" s="24">
        <f>40</f>
        <v>40</v>
      </c>
      <c r="BH40" s="24">
        <f>F40*AO40</f>
        <v>0</v>
      </c>
      <c r="BI40" s="24">
        <f>F40*AP40</f>
        <v>0</v>
      </c>
      <c r="BJ40" s="24">
        <f>F40*G40</f>
        <v>0</v>
      </c>
      <c r="BK40" s="26" t="s">
        <v>56</v>
      </c>
      <c r="BL40" s="24">
        <v>19</v>
      </c>
      <c r="BW40" s="24">
        <v>21</v>
      </c>
      <c r="BX40" s="4" t="s">
        <v>133</v>
      </c>
    </row>
    <row r="41" spans="1:76" x14ac:dyDescent="0.25">
      <c r="A41" s="27" t="s">
        <v>47</v>
      </c>
      <c r="B41" s="28" t="s">
        <v>134</v>
      </c>
      <c r="C41" s="62" t="s">
        <v>135</v>
      </c>
      <c r="D41" s="63"/>
      <c r="E41" s="29" t="s">
        <v>28</v>
      </c>
      <c r="F41" s="29" t="s">
        <v>28</v>
      </c>
      <c r="G41" s="29" t="s">
        <v>28</v>
      </c>
      <c r="H41" s="1">
        <f>ROUND(SUM(H42:H49),2)</f>
        <v>0</v>
      </c>
      <c r="I41" s="1">
        <f>ROUND(SUM(I42:I49),2)</f>
        <v>0</v>
      </c>
      <c r="J41" s="1">
        <f>ROUND(SUM(J42:J49),2)</f>
        <v>0</v>
      </c>
      <c r="K41" s="30" t="s">
        <v>47</v>
      </c>
      <c r="AI41" s="10" t="s">
        <v>47</v>
      </c>
      <c r="AS41" s="1">
        <f>SUM(AJ42:AJ49)</f>
        <v>0</v>
      </c>
      <c r="AT41" s="1">
        <f>SUM(AK42:AK49)</f>
        <v>0</v>
      </c>
      <c r="AU41" s="1">
        <f>SUM(AL42:AL49)</f>
        <v>0</v>
      </c>
    </row>
    <row r="42" spans="1:76" x14ac:dyDescent="0.25">
      <c r="A42" s="2" t="s">
        <v>136</v>
      </c>
      <c r="B42" s="3" t="s">
        <v>137</v>
      </c>
      <c r="C42" s="67" t="s">
        <v>138</v>
      </c>
      <c r="D42" s="68"/>
      <c r="E42" s="3" t="s">
        <v>83</v>
      </c>
      <c r="F42" s="24">
        <v>1.6</v>
      </c>
      <c r="G42" s="59">
        <v>0</v>
      </c>
      <c r="H42" s="24">
        <f t="shared" ref="H42:H49" si="24">ROUND(F42*AO42,2)</f>
        <v>0</v>
      </c>
      <c r="I42" s="24">
        <f t="shared" ref="I42:I49" si="25">ROUND(F42*AP42,2)</f>
        <v>0</v>
      </c>
      <c r="J42" s="24">
        <f t="shared" ref="J42:J49" si="26">ROUND(F42*G42,2)</f>
        <v>0</v>
      </c>
      <c r="K42" s="25" t="s">
        <v>63</v>
      </c>
      <c r="Z42" s="24">
        <f t="shared" ref="Z42:Z49" si="27">ROUND(IF(AQ42="5",BJ42,0),2)</f>
        <v>0</v>
      </c>
      <c r="AB42" s="24">
        <f t="shared" ref="AB42:AB49" si="28">ROUND(IF(AQ42="1",BH42,0),2)</f>
        <v>0</v>
      </c>
      <c r="AC42" s="24">
        <f t="shared" ref="AC42:AC49" si="29">ROUND(IF(AQ42="1",BI42,0),2)</f>
        <v>0</v>
      </c>
      <c r="AD42" s="24">
        <f t="shared" ref="AD42:AD49" si="30">ROUND(IF(AQ42="7",BH42,0),2)</f>
        <v>0</v>
      </c>
      <c r="AE42" s="24">
        <f t="shared" ref="AE42:AE49" si="31">ROUND(IF(AQ42="7",BI42,0),2)</f>
        <v>0</v>
      </c>
      <c r="AF42" s="24">
        <f t="shared" ref="AF42:AF49" si="32">ROUND(IF(AQ42="2",BH42,0),2)</f>
        <v>0</v>
      </c>
      <c r="AG42" s="24">
        <f t="shared" ref="AG42:AG49" si="33">ROUND(IF(AQ42="2",BI42,0),2)</f>
        <v>0</v>
      </c>
      <c r="AH42" s="24">
        <f t="shared" ref="AH42:AH49" si="34">ROUND(IF(AQ42="0",BJ42,0),2)</f>
        <v>0</v>
      </c>
      <c r="AI42" s="10" t="s">
        <v>47</v>
      </c>
      <c r="AJ42" s="24">
        <f t="shared" ref="AJ42:AJ49" si="35">IF(AN42=0,J42,0)</f>
        <v>0</v>
      </c>
      <c r="AK42" s="24">
        <f t="shared" ref="AK42:AK49" si="36">IF(AN42=12,J42,0)</f>
        <v>0</v>
      </c>
      <c r="AL42" s="24">
        <f t="shared" ref="AL42:AL49" si="37">IF(AN42=21,J42,0)</f>
        <v>0</v>
      </c>
      <c r="AN42" s="24">
        <v>21</v>
      </c>
      <c r="AO42" s="24">
        <f>G42*0</f>
        <v>0</v>
      </c>
      <c r="AP42" s="24">
        <f>G42*(1-0)</f>
        <v>0</v>
      </c>
      <c r="AQ42" s="26" t="s">
        <v>50</v>
      </c>
      <c r="AV42" s="24">
        <f t="shared" ref="AV42:AV49" si="38">ROUND(AW42+AX42,2)</f>
        <v>0</v>
      </c>
      <c r="AW42" s="24">
        <f t="shared" ref="AW42:AW49" si="39">ROUND(F42*AO42,2)</f>
        <v>0</v>
      </c>
      <c r="AX42" s="24">
        <f t="shared" ref="AX42:AX49" si="40">ROUND(F42*AP42,2)</f>
        <v>0</v>
      </c>
      <c r="AY42" s="26" t="s">
        <v>139</v>
      </c>
      <c r="AZ42" s="26" t="s">
        <v>139</v>
      </c>
      <c r="BA42" s="10" t="s">
        <v>55</v>
      </c>
      <c r="BC42" s="24">
        <f t="shared" ref="BC42:BC49" si="41">AW42+AX42</f>
        <v>0</v>
      </c>
      <c r="BD42" s="24">
        <f t="shared" ref="BD42:BD49" si="42">G42/(100-BE42)*100</f>
        <v>0</v>
      </c>
      <c r="BE42" s="24">
        <v>0</v>
      </c>
      <c r="BF42" s="24">
        <f>42</f>
        <v>42</v>
      </c>
      <c r="BH42" s="24">
        <f t="shared" ref="BH42:BH49" si="43">F42*AO42</f>
        <v>0</v>
      </c>
      <c r="BI42" s="24">
        <f t="shared" ref="BI42:BI49" si="44">F42*AP42</f>
        <v>0</v>
      </c>
      <c r="BJ42" s="24">
        <f t="shared" ref="BJ42:BJ49" si="45">F42*G42</f>
        <v>0</v>
      </c>
      <c r="BK42" s="26" t="s">
        <v>56</v>
      </c>
      <c r="BL42" s="24">
        <v>56</v>
      </c>
      <c r="BW42" s="24">
        <v>21</v>
      </c>
      <c r="BX42" s="4" t="s">
        <v>138</v>
      </c>
    </row>
    <row r="43" spans="1:76" x14ac:dyDescent="0.25">
      <c r="A43" s="2" t="s">
        <v>140</v>
      </c>
      <c r="B43" s="3" t="s">
        <v>141</v>
      </c>
      <c r="C43" s="67" t="s">
        <v>142</v>
      </c>
      <c r="D43" s="68"/>
      <c r="E43" s="3" t="s">
        <v>62</v>
      </c>
      <c r="F43" s="24">
        <v>38.200000000000003</v>
      </c>
      <c r="G43" s="59">
        <v>0</v>
      </c>
      <c r="H43" s="24">
        <f t="shared" si="24"/>
        <v>0</v>
      </c>
      <c r="I43" s="24">
        <f t="shared" si="25"/>
        <v>0</v>
      </c>
      <c r="J43" s="24">
        <f t="shared" si="26"/>
        <v>0</v>
      </c>
      <c r="K43" s="25" t="s">
        <v>63</v>
      </c>
      <c r="Z43" s="24">
        <f t="shared" si="27"/>
        <v>0</v>
      </c>
      <c r="AB43" s="24">
        <f t="shared" si="28"/>
        <v>0</v>
      </c>
      <c r="AC43" s="24">
        <f t="shared" si="29"/>
        <v>0</v>
      </c>
      <c r="AD43" s="24">
        <f t="shared" si="30"/>
        <v>0</v>
      </c>
      <c r="AE43" s="24">
        <f t="shared" si="31"/>
        <v>0</v>
      </c>
      <c r="AF43" s="24">
        <f t="shared" si="32"/>
        <v>0</v>
      </c>
      <c r="AG43" s="24">
        <f t="shared" si="33"/>
        <v>0</v>
      </c>
      <c r="AH43" s="24">
        <f t="shared" si="34"/>
        <v>0</v>
      </c>
      <c r="AI43" s="10" t="s">
        <v>47</v>
      </c>
      <c r="AJ43" s="24">
        <f t="shared" si="35"/>
        <v>0</v>
      </c>
      <c r="AK43" s="24">
        <f t="shared" si="36"/>
        <v>0</v>
      </c>
      <c r="AL43" s="24">
        <f t="shared" si="37"/>
        <v>0</v>
      </c>
      <c r="AN43" s="24">
        <v>21</v>
      </c>
      <c r="AO43" s="24">
        <f>G43*0.832941169</f>
        <v>0</v>
      </c>
      <c r="AP43" s="24">
        <f>G43*(1-0.832941169)</f>
        <v>0</v>
      </c>
      <c r="AQ43" s="26" t="s">
        <v>50</v>
      </c>
      <c r="AV43" s="24">
        <f t="shared" si="38"/>
        <v>0</v>
      </c>
      <c r="AW43" s="24">
        <f t="shared" si="39"/>
        <v>0</v>
      </c>
      <c r="AX43" s="24">
        <f t="shared" si="40"/>
        <v>0</v>
      </c>
      <c r="AY43" s="26" t="s">
        <v>139</v>
      </c>
      <c r="AZ43" s="26" t="s">
        <v>139</v>
      </c>
      <c r="BA43" s="10" t="s">
        <v>55</v>
      </c>
      <c r="BC43" s="24">
        <f t="shared" si="41"/>
        <v>0</v>
      </c>
      <c r="BD43" s="24">
        <f t="shared" si="42"/>
        <v>0</v>
      </c>
      <c r="BE43" s="24">
        <v>0</v>
      </c>
      <c r="BF43" s="24">
        <f>43</f>
        <v>43</v>
      </c>
      <c r="BH43" s="24">
        <f t="shared" si="43"/>
        <v>0</v>
      </c>
      <c r="BI43" s="24">
        <f t="shared" si="44"/>
        <v>0</v>
      </c>
      <c r="BJ43" s="24">
        <f t="shared" si="45"/>
        <v>0</v>
      </c>
      <c r="BK43" s="26" t="s">
        <v>56</v>
      </c>
      <c r="BL43" s="24">
        <v>56</v>
      </c>
      <c r="BW43" s="24">
        <v>21</v>
      </c>
      <c r="BX43" s="4" t="s">
        <v>142</v>
      </c>
    </row>
    <row r="44" spans="1:76" x14ac:dyDescent="0.25">
      <c r="A44" s="2" t="s">
        <v>143</v>
      </c>
      <c r="B44" s="3" t="s">
        <v>144</v>
      </c>
      <c r="C44" s="67" t="s">
        <v>145</v>
      </c>
      <c r="D44" s="68"/>
      <c r="E44" s="3" t="s">
        <v>62</v>
      </c>
      <c r="F44" s="24">
        <v>243.6</v>
      </c>
      <c r="G44" s="59">
        <v>0</v>
      </c>
      <c r="H44" s="24">
        <f t="shared" si="24"/>
        <v>0</v>
      </c>
      <c r="I44" s="24">
        <f t="shared" si="25"/>
        <v>0</v>
      </c>
      <c r="J44" s="24">
        <f t="shared" si="26"/>
        <v>0</v>
      </c>
      <c r="K44" s="25" t="s">
        <v>63</v>
      </c>
      <c r="Z44" s="24">
        <f t="shared" si="27"/>
        <v>0</v>
      </c>
      <c r="AB44" s="24">
        <f t="shared" si="28"/>
        <v>0</v>
      </c>
      <c r="AC44" s="24">
        <f t="shared" si="29"/>
        <v>0</v>
      </c>
      <c r="AD44" s="24">
        <f t="shared" si="30"/>
        <v>0</v>
      </c>
      <c r="AE44" s="24">
        <f t="shared" si="31"/>
        <v>0</v>
      </c>
      <c r="AF44" s="24">
        <f t="shared" si="32"/>
        <v>0</v>
      </c>
      <c r="AG44" s="24">
        <f t="shared" si="33"/>
        <v>0</v>
      </c>
      <c r="AH44" s="24">
        <f t="shared" si="34"/>
        <v>0</v>
      </c>
      <c r="AI44" s="10" t="s">
        <v>47</v>
      </c>
      <c r="AJ44" s="24">
        <f t="shared" si="35"/>
        <v>0</v>
      </c>
      <c r="AK44" s="24">
        <f t="shared" si="36"/>
        <v>0</v>
      </c>
      <c r="AL44" s="24">
        <f t="shared" si="37"/>
        <v>0</v>
      </c>
      <c r="AN44" s="24">
        <v>21</v>
      </c>
      <c r="AO44" s="24">
        <f>G44*0.784140236</f>
        <v>0</v>
      </c>
      <c r="AP44" s="24">
        <f>G44*(1-0.784140236)</f>
        <v>0</v>
      </c>
      <c r="AQ44" s="26" t="s">
        <v>50</v>
      </c>
      <c r="AV44" s="24">
        <f t="shared" si="38"/>
        <v>0</v>
      </c>
      <c r="AW44" s="24">
        <f t="shared" si="39"/>
        <v>0</v>
      </c>
      <c r="AX44" s="24">
        <f t="shared" si="40"/>
        <v>0</v>
      </c>
      <c r="AY44" s="26" t="s">
        <v>139</v>
      </c>
      <c r="AZ44" s="26" t="s">
        <v>139</v>
      </c>
      <c r="BA44" s="10" t="s">
        <v>55</v>
      </c>
      <c r="BC44" s="24">
        <f t="shared" si="41"/>
        <v>0</v>
      </c>
      <c r="BD44" s="24">
        <f t="shared" si="42"/>
        <v>0</v>
      </c>
      <c r="BE44" s="24">
        <v>0</v>
      </c>
      <c r="BF44" s="24">
        <f>44</f>
        <v>44</v>
      </c>
      <c r="BH44" s="24">
        <f t="shared" si="43"/>
        <v>0</v>
      </c>
      <c r="BI44" s="24">
        <f t="shared" si="44"/>
        <v>0</v>
      </c>
      <c r="BJ44" s="24">
        <f t="shared" si="45"/>
        <v>0</v>
      </c>
      <c r="BK44" s="26" t="s">
        <v>56</v>
      </c>
      <c r="BL44" s="24">
        <v>56</v>
      </c>
      <c r="BW44" s="24">
        <v>21</v>
      </c>
      <c r="BX44" s="4" t="s">
        <v>145</v>
      </c>
    </row>
    <row r="45" spans="1:76" x14ac:dyDescent="0.25">
      <c r="A45" s="2" t="s">
        <v>146</v>
      </c>
      <c r="B45" s="3" t="s">
        <v>147</v>
      </c>
      <c r="C45" s="67" t="s">
        <v>148</v>
      </c>
      <c r="D45" s="68"/>
      <c r="E45" s="3" t="s">
        <v>62</v>
      </c>
      <c r="F45" s="24">
        <v>243.6</v>
      </c>
      <c r="G45" s="59">
        <v>0</v>
      </c>
      <c r="H45" s="24">
        <f t="shared" si="24"/>
        <v>0</v>
      </c>
      <c r="I45" s="24">
        <f t="shared" si="25"/>
        <v>0</v>
      </c>
      <c r="J45" s="24">
        <f t="shared" si="26"/>
        <v>0</v>
      </c>
      <c r="K45" s="25" t="s">
        <v>63</v>
      </c>
      <c r="Z45" s="24">
        <f t="shared" si="27"/>
        <v>0</v>
      </c>
      <c r="AB45" s="24">
        <f t="shared" si="28"/>
        <v>0</v>
      </c>
      <c r="AC45" s="24">
        <f t="shared" si="29"/>
        <v>0</v>
      </c>
      <c r="AD45" s="24">
        <f t="shared" si="30"/>
        <v>0</v>
      </c>
      <c r="AE45" s="24">
        <f t="shared" si="31"/>
        <v>0</v>
      </c>
      <c r="AF45" s="24">
        <f t="shared" si="32"/>
        <v>0</v>
      </c>
      <c r="AG45" s="24">
        <f t="shared" si="33"/>
        <v>0</v>
      </c>
      <c r="AH45" s="24">
        <f t="shared" si="34"/>
        <v>0</v>
      </c>
      <c r="AI45" s="10" t="s">
        <v>47</v>
      </c>
      <c r="AJ45" s="24">
        <f t="shared" si="35"/>
        <v>0</v>
      </c>
      <c r="AK45" s="24">
        <f t="shared" si="36"/>
        <v>0</v>
      </c>
      <c r="AL45" s="24">
        <f t="shared" si="37"/>
        <v>0</v>
      </c>
      <c r="AN45" s="24">
        <v>21</v>
      </c>
      <c r="AO45" s="24">
        <f>G45*0</f>
        <v>0</v>
      </c>
      <c r="AP45" s="24">
        <f>G45*(1-0)</f>
        <v>0</v>
      </c>
      <c r="AQ45" s="26" t="s">
        <v>50</v>
      </c>
      <c r="AV45" s="24">
        <f t="shared" si="38"/>
        <v>0</v>
      </c>
      <c r="AW45" s="24">
        <f t="shared" si="39"/>
        <v>0</v>
      </c>
      <c r="AX45" s="24">
        <f t="shared" si="40"/>
        <v>0</v>
      </c>
      <c r="AY45" s="26" t="s">
        <v>139</v>
      </c>
      <c r="AZ45" s="26" t="s">
        <v>139</v>
      </c>
      <c r="BA45" s="10" t="s">
        <v>55</v>
      </c>
      <c r="BC45" s="24">
        <f t="shared" si="41"/>
        <v>0</v>
      </c>
      <c r="BD45" s="24">
        <f t="shared" si="42"/>
        <v>0</v>
      </c>
      <c r="BE45" s="24">
        <v>0</v>
      </c>
      <c r="BF45" s="24">
        <f>45</f>
        <v>45</v>
      </c>
      <c r="BH45" s="24">
        <f t="shared" si="43"/>
        <v>0</v>
      </c>
      <c r="BI45" s="24">
        <f t="shared" si="44"/>
        <v>0</v>
      </c>
      <c r="BJ45" s="24">
        <f t="shared" si="45"/>
        <v>0</v>
      </c>
      <c r="BK45" s="26" t="s">
        <v>56</v>
      </c>
      <c r="BL45" s="24">
        <v>56</v>
      </c>
      <c r="BW45" s="24">
        <v>21</v>
      </c>
      <c r="BX45" s="4" t="s">
        <v>148</v>
      </c>
    </row>
    <row r="46" spans="1:76" x14ac:dyDescent="0.25">
      <c r="A46" s="2" t="s">
        <v>149</v>
      </c>
      <c r="B46" s="3" t="s">
        <v>150</v>
      </c>
      <c r="C46" s="67" t="s">
        <v>151</v>
      </c>
      <c r="D46" s="68"/>
      <c r="E46" s="3" t="s">
        <v>62</v>
      </c>
      <c r="F46" s="24">
        <v>243.6</v>
      </c>
      <c r="G46" s="59">
        <v>0</v>
      </c>
      <c r="H46" s="24">
        <f t="shared" si="24"/>
        <v>0</v>
      </c>
      <c r="I46" s="24">
        <f t="shared" si="25"/>
        <v>0</v>
      </c>
      <c r="J46" s="24">
        <f t="shared" si="26"/>
        <v>0</v>
      </c>
      <c r="K46" s="25" t="s">
        <v>63</v>
      </c>
      <c r="Z46" s="24">
        <f t="shared" si="27"/>
        <v>0</v>
      </c>
      <c r="AB46" s="24">
        <f t="shared" si="28"/>
        <v>0</v>
      </c>
      <c r="AC46" s="24">
        <f t="shared" si="29"/>
        <v>0</v>
      </c>
      <c r="AD46" s="24">
        <f t="shared" si="30"/>
        <v>0</v>
      </c>
      <c r="AE46" s="24">
        <f t="shared" si="31"/>
        <v>0</v>
      </c>
      <c r="AF46" s="24">
        <f t="shared" si="32"/>
        <v>0</v>
      </c>
      <c r="AG46" s="24">
        <f t="shared" si="33"/>
        <v>0</v>
      </c>
      <c r="AH46" s="24">
        <f t="shared" si="34"/>
        <v>0</v>
      </c>
      <c r="AI46" s="10" t="s">
        <v>47</v>
      </c>
      <c r="AJ46" s="24">
        <f t="shared" si="35"/>
        <v>0</v>
      </c>
      <c r="AK46" s="24">
        <f t="shared" si="36"/>
        <v>0</v>
      </c>
      <c r="AL46" s="24">
        <f t="shared" si="37"/>
        <v>0</v>
      </c>
      <c r="AN46" s="24">
        <v>21</v>
      </c>
      <c r="AO46" s="24">
        <f>G46*1</f>
        <v>0</v>
      </c>
      <c r="AP46" s="24">
        <f>G46*(1-1)</f>
        <v>0</v>
      </c>
      <c r="AQ46" s="26" t="s">
        <v>50</v>
      </c>
      <c r="AV46" s="24">
        <f t="shared" si="38"/>
        <v>0</v>
      </c>
      <c r="AW46" s="24">
        <f t="shared" si="39"/>
        <v>0</v>
      </c>
      <c r="AX46" s="24">
        <f t="shared" si="40"/>
        <v>0</v>
      </c>
      <c r="AY46" s="26" t="s">
        <v>139</v>
      </c>
      <c r="AZ46" s="26" t="s">
        <v>139</v>
      </c>
      <c r="BA46" s="10" t="s">
        <v>55</v>
      </c>
      <c r="BC46" s="24">
        <f t="shared" si="41"/>
        <v>0</v>
      </c>
      <c r="BD46" s="24">
        <f t="shared" si="42"/>
        <v>0</v>
      </c>
      <c r="BE46" s="24">
        <v>0</v>
      </c>
      <c r="BF46" s="24">
        <f>46</f>
        <v>46</v>
      </c>
      <c r="BH46" s="24">
        <f t="shared" si="43"/>
        <v>0</v>
      </c>
      <c r="BI46" s="24">
        <f t="shared" si="44"/>
        <v>0</v>
      </c>
      <c r="BJ46" s="24">
        <f t="shared" si="45"/>
        <v>0</v>
      </c>
      <c r="BK46" s="26" t="s">
        <v>126</v>
      </c>
      <c r="BL46" s="24">
        <v>56</v>
      </c>
      <c r="BW46" s="24">
        <v>21</v>
      </c>
      <c r="BX46" s="4" t="s">
        <v>151</v>
      </c>
    </row>
    <row r="47" spans="1:76" x14ac:dyDescent="0.25">
      <c r="A47" s="2" t="s">
        <v>152</v>
      </c>
      <c r="B47" s="3" t="s">
        <v>153</v>
      </c>
      <c r="C47" s="67" t="s">
        <v>154</v>
      </c>
      <c r="D47" s="68"/>
      <c r="E47" s="3" t="s">
        <v>62</v>
      </c>
      <c r="F47" s="24">
        <v>7.8</v>
      </c>
      <c r="G47" s="59">
        <v>0</v>
      </c>
      <c r="H47" s="24">
        <f t="shared" si="24"/>
        <v>0</v>
      </c>
      <c r="I47" s="24">
        <f t="shared" si="25"/>
        <v>0</v>
      </c>
      <c r="J47" s="24">
        <f t="shared" si="26"/>
        <v>0</v>
      </c>
      <c r="K47" s="25" t="s">
        <v>63</v>
      </c>
      <c r="Z47" s="24">
        <f t="shared" si="27"/>
        <v>0</v>
      </c>
      <c r="AB47" s="24">
        <f t="shared" si="28"/>
        <v>0</v>
      </c>
      <c r="AC47" s="24">
        <f t="shared" si="29"/>
        <v>0</v>
      </c>
      <c r="AD47" s="24">
        <f t="shared" si="30"/>
        <v>0</v>
      </c>
      <c r="AE47" s="24">
        <f t="shared" si="31"/>
        <v>0</v>
      </c>
      <c r="AF47" s="24">
        <f t="shared" si="32"/>
        <v>0</v>
      </c>
      <c r="AG47" s="24">
        <f t="shared" si="33"/>
        <v>0</v>
      </c>
      <c r="AH47" s="24">
        <f t="shared" si="34"/>
        <v>0</v>
      </c>
      <c r="AI47" s="10" t="s">
        <v>47</v>
      </c>
      <c r="AJ47" s="24">
        <f t="shared" si="35"/>
        <v>0</v>
      </c>
      <c r="AK47" s="24">
        <f t="shared" si="36"/>
        <v>0</v>
      </c>
      <c r="AL47" s="24">
        <f t="shared" si="37"/>
        <v>0</v>
      </c>
      <c r="AN47" s="24">
        <v>21</v>
      </c>
      <c r="AO47" s="24">
        <f>G47*0.656777477</f>
        <v>0</v>
      </c>
      <c r="AP47" s="24">
        <f>G47*(1-0.656777477)</f>
        <v>0</v>
      </c>
      <c r="AQ47" s="26" t="s">
        <v>50</v>
      </c>
      <c r="AV47" s="24">
        <f t="shared" si="38"/>
        <v>0</v>
      </c>
      <c r="AW47" s="24">
        <f t="shared" si="39"/>
        <v>0</v>
      </c>
      <c r="AX47" s="24">
        <f t="shared" si="40"/>
        <v>0</v>
      </c>
      <c r="AY47" s="26" t="s">
        <v>139</v>
      </c>
      <c r="AZ47" s="26" t="s">
        <v>139</v>
      </c>
      <c r="BA47" s="10" t="s">
        <v>55</v>
      </c>
      <c r="BC47" s="24">
        <f t="shared" si="41"/>
        <v>0</v>
      </c>
      <c r="BD47" s="24">
        <f t="shared" si="42"/>
        <v>0</v>
      </c>
      <c r="BE47" s="24">
        <v>0</v>
      </c>
      <c r="BF47" s="24">
        <f>47</f>
        <v>47</v>
      </c>
      <c r="BH47" s="24">
        <f t="shared" si="43"/>
        <v>0</v>
      </c>
      <c r="BI47" s="24">
        <f t="shared" si="44"/>
        <v>0</v>
      </c>
      <c r="BJ47" s="24">
        <f t="shared" si="45"/>
        <v>0</v>
      </c>
      <c r="BK47" s="26" t="s">
        <v>56</v>
      </c>
      <c r="BL47" s="24">
        <v>56</v>
      </c>
      <c r="BW47" s="24">
        <v>21</v>
      </c>
      <c r="BX47" s="4" t="s">
        <v>154</v>
      </c>
    </row>
    <row r="48" spans="1:76" x14ac:dyDescent="0.25">
      <c r="A48" s="2" t="s">
        <v>155</v>
      </c>
      <c r="B48" s="3" t="s">
        <v>156</v>
      </c>
      <c r="C48" s="67" t="s">
        <v>157</v>
      </c>
      <c r="D48" s="68"/>
      <c r="E48" s="3" t="s">
        <v>62</v>
      </c>
      <c r="F48" s="24">
        <v>205.3</v>
      </c>
      <c r="G48" s="59">
        <v>0</v>
      </c>
      <c r="H48" s="24">
        <f t="shared" si="24"/>
        <v>0</v>
      </c>
      <c r="I48" s="24">
        <f t="shared" si="25"/>
        <v>0</v>
      </c>
      <c r="J48" s="24">
        <f t="shared" si="26"/>
        <v>0</v>
      </c>
      <c r="K48" s="25" t="s">
        <v>63</v>
      </c>
      <c r="Z48" s="24">
        <f t="shared" si="27"/>
        <v>0</v>
      </c>
      <c r="AB48" s="24">
        <f t="shared" si="28"/>
        <v>0</v>
      </c>
      <c r="AC48" s="24">
        <f t="shared" si="29"/>
        <v>0</v>
      </c>
      <c r="AD48" s="24">
        <f t="shared" si="30"/>
        <v>0</v>
      </c>
      <c r="AE48" s="24">
        <f t="shared" si="31"/>
        <v>0</v>
      </c>
      <c r="AF48" s="24">
        <f t="shared" si="32"/>
        <v>0</v>
      </c>
      <c r="AG48" s="24">
        <f t="shared" si="33"/>
        <v>0</v>
      </c>
      <c r="AH48" s="24">
        <f t="shared" si="34"/>
        <v>0</v>
      </c>
      <c r="AI48" s="10" t="s">
        <v>47</v>
      </c>
      <c r="AJ48" s="24">
        <f t="shared" si="35"/>
        <v>0</v>
      </c>
      <c r="AK48" s="24">
        <f t="shared" si="36"/>
        <v>0</v>
      </c>
      <c r="AL48" s="24">
        <f t="shared" si="37"/>
        <v>0</v>
      </c>
      <c r="AN48" s="24">
        <v>21</v>
      </c>
      <c r="AO48" s="24">
        <f>G48*0.812124302</f>
        <v>0</v>
      </c>
      <c r="AP48" s="24">
        <f>G48*(1-0.812124302)</f>
        <v>0</v>
      </c>
      <c r="AQ48" s="26" t="s">
        <v>50</v>
      </c>
      <c r="AV48" s="24">
        <f t="shared" si="38"/>
        <v>0</v>
      </c>
      <c r="AW48" s="24">
        <f t="shared" si="39"/>
        <v>0</v>
      </c>
      <c r="AX48" s="24">
        <f t="shared" si="40"/>
        <v>0</v>
      </c>
      <c r="AY48" s="26" t="s">
        <v>139</v>
      </c>
      <c r="AZ48" s="26" t="s">
        <v>139</v>
      </c>
      <c r="BA48" s="10" t="s">
        <v>55</v>
      </c>
      <c r="BC48" s="24">
        <f t="shared" si="41"/>
        <v>0</v>
      </c>
      <c r="BD48" s="24">
        <f t="shared" si="42"/>
        <v>0</v>
      </c>
      <c r="BE48" s="24">
        <v>0</v>
      </c>
      <c r="BF48" s="24">
        <f>48</f>
        <v>48</v>
      </c>
      <c r="BH48" s="24">
        <f t="shared" si="43"/>
        <v>0</v>
      </c>
      <c r="BI48" s="24">
        <f t="shared" si="44"/>
        <v>0</v>
      </c>
      <c r="BJ48" s="24">
        <f t="shared" si="45"/>
        <v>0</v>
      </c>
      <c r="BK48" s="26" t="s">
        <v>56</v>
      </c>
      <c r="BL48" s="24">
        <v>56</v>
      </c>
      <c r="BW48" s="24">
        <v>21</v>
      </c>
      <c r="BX48" s="4" t="s">
        <v>157</v>
      </c>
    </row>
    <row r="49" spans="1:76" x14ac:dyDescent="0.25">
      <c r="A49" s="2" t="s">
        <v>158</v>
      </c>
      <c r="B49" s="3" t="s">
        <v>159</v>
      </c>
      <c r="C49" s="67" t="s">
        <v>157</v>
      </c>
      <c r="D49" s="68"/>
      <c r="E49" s="3" t="s">
        <v>62</v>
      </c>
      <c r="F49" s="24">
        <v>205.3</v>
      </c>
      <c r="G49" s="59">
        <v>0</v>
      </c>
      <c r="H49" s="24">
        <f t="shared" si="24"/>
        <v>0</v>
      </c>
      <c r="I49" s="24">
        <f t="shared" si="25"/>
        <v>0</v>
      </c>
      <c r="J49" s="24">
        <f t="shared" si="26"/>
        <v>0</v>
      </c>
      <c r="K49" s="25" t="s">
        <v>63</v>
      </c>
      <c r="Z49" s="24">
        <f t="shared" si="27"/>
        <v>0</v>
      </c>
      <c r="AB49" s="24">
        <f t="shared" si="28"/>
        <v>0</v>
      </c>
      <c r="AC49" s="24">
        <f t="shared" si="29"/>
        <v>0</v>
      </c>
      <c r="AD49" s="24">
        <f t="shared" si="30"/>
        <v>0</v>
      </c>
      <c r="AE49" s="24">
        <f t="shared" si="31"/>
        <v>0</v>
      </c>
      <c r="AF49" s="24">
        <f t="shared" si="32"/>
        <v>0</v>
      </c>
      <c r="AG49" s="24">
        <f t="shared" si="33"/>
        <v>0</v>
      </c>
      <c r="AH49" s="24">
        <f t="shared" si="34"/>
        <v>0</v>
      </c>
      <c r="AI49" s="10" t="s">
        <v>47</v>
      </c>
      <c r="AJ49" s="24">
        <f t="shared" si="35"/>
        <v>0</v>
      </c>
      <c r="AK49" s="24">
        <f t="shared" si="36"/>
        <v>0</v>
      </c>
      <c r="AL49" s="24">
        <f t="shared" si="37"/>
        <v>0</v>
      </c>
      <c r="AN49" s="24">
        <v>21</v>
      </c>
      <c r="AO49" s="24">
        <f>G49*0.821818134</f>
        <v>0</v>
      </c>
      <c r="AP49" s="24">
        <f>G49*(1-0.821818134)</f>
        <v>0</v>
      </c>
      <c r="AQ49" s="26" t="s">
        <v>50</v>
      </c>
      <c r="AV49" s="24">
        <f t="shared" si="38"/>
        <v>0</v>
      </c>
      <c r="AW49" s="24">
        <f t="shared" si="39"/>
        <v>0</v>
      </c>
      <c r="AX49" s="24">
        <f t="shared" si="40"/>
        <v>0</v>
      </c>
      <c r="AY49" s="26" t="s">
        <v>139</v>
      </c>
      <c r="AZ49" s="26" t="s">
        <v>139</v>
      </c>
      <c r="BA49" s="10" t="s">
        <v>55</v>
      </c>
      <c r="BC49" s="24">
        <f t="shared" si="41"/>
        <v>0</v>
      </c>
      <c r="BD49" s="24">
        <f t="shared" si="42"/>
        <v>0</v>
      </c>
      <c r="BE49" s="24">
        <v>0</v>
      </c>
      <c r="BF49" s="24">
        <f>49</f>
        <v>49</v>
      </c>
      <c r="BH49" s="24">
        <f t="shared" si="43"/>
        <v>0</v>
      </c>
      <c r="BI49" s="24">
        <f t="shared" si="44"/>
        <v>0</v>
      </c>
      <c r="BJ49" s="24">
        <f t="shared" si="45"/>
        <v>0</v>
      </c>
      <c r="BK49" s="26" t="s">
        <v>56</v>
      </c>
      <c r="BL49" s="24">
        <v>56</v>
      </c>
      <c r="BW49" s="24">
        <v>21</v>
      </c>
      <c r="BX49" s="4" t="s">
        <v>157</v>
      </c>
    </row>
    <row r="50" spans="1:76" x14ac:dyDescent="0.25">
      <c r="A50" s="27" t="s">
        <v>47</v>
      </c>
      <c r="B50" s="28" t="s">
        <v>160</v>
      </c>
      <c r="C50" s="62" t="s">
        <v>161</v>
      </c>
      <c r="D50" s="63"/>
      <c r="E50" s="29" t="s">
        <v>28</v>
      </c>
      <c r="F50" s="29" t="s">
        <v>28</v>
      </c>
      <c r="G50" s="29" t="s">
        <v>28</v>
      </c>
      <c r="H50" s="1">
        <f>ROUND(SUM(H51:H52),2)</f>
        <v>0</v>
      </c>
      <c r="I50" s="1">
        <f>ROUND(SUM(I51:I52),2)</f>
        <v>0</v>
      </c>
      <c r="J50" s="1">
        <f>ROUND(SUM(J51:J52),2)</f>
        <v>0</v>
      </c>
      <c r="K50" s="30" t="s">
        <v>47</v>
      </c>
      <c r="AI50" s="10" t="s">
        <v>47</v>
      </c>
      <c r="AS50" s="1">
        <f>SUM(AJ51:AJ52)</f>
        <v>0</v>
      </c>
      <c r="AT50" s="1">
        <f>SUM(AK51:AK52)</f>
        <v>0</v>
      </c>
      <c r="AU50" s="1">
        <f>SUM(AL51:AL52)</f>
        <v>0</v>
      </c>
    </row>
    <row r="51" spans="1:76" x14ac:dyDescent="0.25">
      <c r="A51" s="2" t="s">
        <v>162</v>
      </c>
      <c r="B51" s="3" t="s">
        <v>163</v>
      </c>
      <c r="C51" s="67" t="s">
        <v>164</v>
      </c>
      <c r="D51" s="68"/>
      <c r="E51" s="3" t="s">
        <v>62</v>
      </c>
      <c r="F51" s="24">
        <v>243.6</v>
      </c>
      <c r="G51" s="59">
        <v>0</v>
      </c>
      <c r="H51" s="24">
        <f>ROUND(F51*AO51,2)</f>
        <v>0</v>
      </c>
      <c r="I51" s="24">
        <f>ROUND(F51*AP51,2)</f>
        <v>0</v>
      </c>
      <c r="J51" s="24">
        <f>ROUND(F51*G51,2)</f>
        <v>0</v>
      </c>
      <c r="K51" s="25" t="s">
        <v>63</v>
      </c>
      <c r="Z51" s="24">
        <f>ROUND(IF(AQ51="5",BJ51,0),2)</f>
        <v>0</v>
      </c>
      <c r="AB51" s="24">
        <f>ROUND(IF(AQ51="1",BH51,0),2)</f>
        <v>0</v>
      </c>
      <c r="AC51" s="24">
        <f>ROUND(IF(AQ51="1",BI51,0),2)</f>
        <v>0</v>
      </c>
      <c r="AD51" s="24">
        <f>ROUND(IF(AQ51="7",BH51,0),2)</f>
        <v>0</v>
      </c>
      <c r="AE51" s="24">
        <f>ROUND(IF(AQ51="7",BI51,0),2)</f>
        <v>0</v>
      </c>
      <c r="AF51" s="24">
        <f>ROUND(IF(AQ51="2",BH51,0),2)</f>
        <v>0</v>
      </c>
      <c r="AG51" s="24">
        <f>ROUND(IF(AQ51="2",BI51,0),2)</f>
        <v>0</v>
      </c>
      <c r="AH51" s="24">
        <f>ROUND(IF(AQ51="0",BJ51,0),2)</f>
        <v>0</v>
      </c>
      <c r="AI51" s="10" t="s">
        <v>47</v>
      </c>
      <c r="AJ51" s="24">
        <f>IF(AN51=0,J51,0)</f>
        <v>0</v>
      </c>
      <c r="AK51" s="24">
        <f>IF(AN51=12,J51,0)</f>
        <v>0</v>
      </c>
      <c r="AL51" s="24">
        <f>IF(AN51=21,J51,0)</f>
        <v>0</v>
      </c>
      <c r="AN51" s="24">
        <v>21</v>
      </c>
      <c r="AO51" s="24">
        <f>G51*0.100568426</f>
        <v>0</v>
      </c>
      <c r="AP51" s="24">
        <f>G51*(1-0.100568426)</f>
        <v>0</v>
      </c>
      <c r="AQ51" s="26" t="s">
        <v>50</v>
      </c>
      <c r="AV51" s="24">
        <f>ROUND(AW51+AX51,2)</f>
        <v>0</v>
      </c>
      <c r="AW51" s="24">
        <f>ROUND(F51*AO51,2)</f>
        <v>0</v>
      </c>
      <c r="AX51" s="24">
        <f>ROUND(F51*AP51,2)</f>
        <v>0</v>
      </c>
      <c r="AY51" s="26" t="s">
        <v>165</v>
      </c>
      <c r="AZ51" s="26" t="s">
        <v>165</v>
      </c>
      <c r="BA51" s="10" t="s">
        <v>55</v>
      </c>
      <c r="BC51" s="24">
        <f>AW51+AX51</f>
        <v>0</v>
      </c>
      <c r="BD51" s="24">
        <f>G51/(100-BE51)*100</f>
        <v>0</v>
      </c>
      <c r="BE51" s="24">
        <v>0</v>
      </c>
      <c r="BF51" s="24">
        <f>51</f>
        <v>51</v>
      </c>
      <c r="BH51" s="24">
        <f>F51*AO51</f>
        <v>0</v>
      </c>
      <c r="BI51" s="24">
        <f>F51*AP51</f>
        <v>0</v>
      </c>
      <c r="BJ51" s="24">
        <f>F51*G51</f>
        <v>0</v>
      </c>
      <c r="BK51" s="26" t="s">
        <v>56</v>
      </c>
      <c r="BL51" s="24">
        <v>59</v>
      </c>
      <c r="BW51" s="24">
        <v>21</v>
      </c>
      <c r="BX51" s="4" t="s">
        <v>164</v>
      </c>
    </row>
    <row r="52" spans="1:76" ht="25.5" x14ac:dyDescent="0.25">
      <c r="A52" s="2" t="s">
        <v>166</v>
      </c>
      <c r="B52" s="3" t="s">
        <v>167</v>
      </c>
      <c r="C52" s="67" t="s">
        <v>168</v>
      </c>
      <c r="D52" s="68"/>
      <c r="E52" s="3" t="s">
        <v>62</v>
      </c>
      <c r="F52" s="24">
        <v>243.6</v>
      </c>
      <c r="G52" s="59">
        <v>0</v>
      </c>
      <c r="H52" s="24">
        <f>ROUND(F52*AO52,2)</f>
        <v>0</v>
      </c>
      <c r="I52" s="24">
        <f>ROUND(F52*AP52,2)</f>
        <v>0</v>
      </c>
      <c r="J52" s="24">
        <f>ROUND(F52*G52,2)</f>
        <v>0</v>
      </c>
      <c r="K52" s="25" t="s">
        <v>63</v>
      </c>
      <c r="Z52" s="24">
        <f>ROUND(IF(AQ52="5",BJ52,0),2)</f>
        <v>0</v>
      </c>
      <c r="AB52" s="24">
        <f>ROUND(IF(AQ52="1",BH52,0),2)</f>
        <v>0</v>
      </c>
      <c r="AC52" s="24">
        <f>ROUND(IF(AQ52="1",BI52,0),2)</f>
        <v>0</v>
      </c>
      <c r="AD52" s="24">
        <f>ROUND(IF(AQ52="7",BH52,0),2)</f>
        <v>0</v>
      </c>
      <c r="AE52" s="24">
        <f>ROUND(IF(AQ52="7",BI52,0),2)</f>
        <v>0</v>
      </c>
      <c r="AF52" s="24">
        <f>ROUND(IF(AQ52="2",BH52,0),2)</f>
        <v>0</v>
      </c>
      <c r="AG52" s="24">
        <f>ROUND(IF(AQ52="2",BI52,0),2)</f>
        <v>0</v>
      </c>
      <c r="AH52" s="24">
        <f>ROUND(IF(AQ52="0",BJ52,0),2)</f>
        <v>0</v>
      </c>
      <c r="AI52" s="10" t="s">
        <v>47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G52*1</f>
        <v>0</v>
      </c>
      <c r="AP52" s="24">
        <f>G52*(1-1)</f>
        <v>0</v>
      </c>
      <c r="AQ52" s="26" t="s">
        <v>50</v>
      </c>
      <c r="AV52" s="24">
        <f>ROUND(AW52+AX52,2)</f>
        <v>0</v>
      </c>
      <c r="AW52" s="24">
        <f>ROUND(F52*AO52,2)</f>
        <v>0</v>
      </c>
      <c r="AX52" s="24">
        <f>ROUND(F52*AP52,2)</f>
        <v>0</v>
      </c>
      <c r="AY52" s="26" t="s">
        <v>165</v>
      </c>
      <c r="AZ52" s="26" t="s">
        <v>165</v>
      </c>
      <c r="BA52" s="10" t="s">
        <v>55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6" t="s">
        <v>126</v>
      </c>
      <c r="BL52" s="24">
        <v>59</v>
      </c>
      <c r="BW52" s="24">
        <v>21</v>
      </c>
      <c r="BX52" s="4" t="s">
        <v>168</v>
      </c>
    </row>
    <row r="53" spans="1:76" x14ac:dyDescent="0.25">
      <c r="A53" s="27" t="s">
        <v>47</v>
      </c>
      <c r="B53" s="28" t="s">
        <v>169</v>
      </c>
      <c r="C53" s="62" t="s">
        <v>170</v>
      </c>
      <c r="D53" s="63"/>
      <c r="E53" s="29" t="s">
        <v>28</v>
      </c>
      <c r="F53" s="29" t="s">
        <v>28</v>
      </c>
      <c r="G53" s="29" t="s">
        <v>28</v>
      </c>
      <c r="H53" s="1">
        <f>ROUND(SUM(H54:H55),2)</f>
        <v>0</v>
      </c>
      <c r="I53" s="1">
        <f>ROUND(SUM(I54:I55),2)</f>
        <v>0</v>
      </c>
      <c r="J53" s="1">
        <f>ROUND(SUM(J54:J55),2)</f>
        <v>0</v>
      </c>
      <c r="K53" s="30" t="s">
        <v>47</v>
      </c>
      <c r="AI53" s="10" t="s">
        <v>47</v>
      </c>
      <c r="AS53" s="1">
        <f>SUM(AJ54:AJ55)</f>
        <v>0</v>
      </c>
      <c r="AT53" s="1">
        <f>SUM(AK54:AK55)</f>
        <v>0</v>
      </c>
      <c r="AU53" s="1">
        <f>SUM(AL54:AL55)</f>
        <v>0</v>
      </c>
    </row>
    <row r="54" spans="1:76" x14ac:dyDescent="0.25">
      <c r="A54" s="2" t="s">
        <v>171</v>
      </c>
      <c r="B54" s="3" t="s">
        <v>172</v>
      </c>
      <c r="C54" s="67" t="s">
        <v>173</v>
      </c>
      <c r="D54" s="68"/>
      <c r="E54" s="3" t="s">
        <v>68</v>
      </c>
      <c r="F54" s="24">
        <v>15.6</v>
      </c>
      <c r="G54" s="59">
        <v>0</v>
      </c>
      <c r="H54" s="24">
        <f>ROUND(F54*AO54,2)</f>
        <v>0</v>
      </c>
      <c r="I54" s="24">
        <f>ROUND(F54*AP54,2)</f>
        <v>0</v>
      </c>
      <c r="J54" s="24">
        <f>ROUND(F54*G54,2)</f>
        <v>0</v>
      </c>
      <c r="K54" s="25" t="s">
        <v>63</v>
      </c>
      <c r="Z54" s="24">
        <f>ROUND(IF(AQ54="5",BJ54,0),2)</f>
        <v>0</v>
      </c>
      <c r="AB54" s="24">
        <f>ROUND(IF(AQ54="1",BH54,0),2)</f>
        <v>0</v>
      </c>
      <c r="AC54" s="24">
        <f>ROUND(IF(AQ54="1",BI54,0),2)</f>
        <v>0</v>
      </c>
      <c r="AD54" s="24">
        <f>ROUND(IF(AQ54="7",BH54,0),2)</f>
        <v>0</v>
      </c>
      <c r="AE54" s="24">
        <f>ROUND(IF(AQ54="7",BI54,0),2)</f>
        <v>0</v>
      </c>
      <c r="AF54" s="24">
        <f>ROUND(IF(AQ54="2",BH54,0),2)</f>
        <v>0</v>
      </c>
      <c r="AG54" s="24">
        <f>ROUND(IF(AQ54="2",BI54,0),2)</f>
        <v>0</v>
      </c>
      <c r="AH54" s="24">
        <f>ROUND(IF(AQ54="0",BJ54,0),2)</f>
        <v>0</v>
      </c>
      <c r="AI54" s="10" t="s">
        <v>47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21</v>
      </c>
      <c r="AO54" s="24">
        <f>G54*0.565862471</f>
        <v>0</v>
      </c>
      <c r="AP54" s="24">
        <f>G54*(1-0.565862471)</f>
        <v>0</v>
      </c>
      <c r="AQ54" s="26" t="s">
        <v>50</v>
      </c>
      <c r="AV54" s="24">
        <f>ROUND(AW54+AX54,2)</f>
        <v>0</v>
      </c>
      <c r="AW54" s="24">
        <f>ROUND(F54*AO54,2)</f>
        <v>0</v>
      </c>
      <c r="AX54" s="24">
        <f>ROUND(F54*AP54,2)</f>
        <v>0</v>
      </c>
      <c r="AY54" s="26" t="s">
        <v>174</v>
      </c>
      <c r="AZ54" s="26" t="s">
        <v>174</v>
      </c>
      <c r="BA54" s="10" t="s">
        <v>55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6" t="s">
        <v>56</v>
      </c>
      <c r="BL54" s="24">
        <v>91</v>
      </c>
      <c r="BW54" s="24">
        <v>21</v>
      </c>
      <c r="BX54" s="4" t="s">
        <v>173</v>
      </c>
    </row>
    <row r="55" spans="1:76" x14ac:dyDescent="0.25">
      <c r="A55" s="2" t="s">
        <v>175</v>
      </c>
      <c r="B55" s="3" t="s">
        <v>176</v>
      </c>
      <c r="C55" s="67" t="s">
        <v>177</v>
      </c>
      <c r="D55" s="68"/>
      <c r="E55" s="3" t="s">
        <v>53</v>
      </c>
      <c r="F55" s="24">
        <v>15.6</v>
      </c>
      <c r="G55" s="59">
        <v>0</v>
      </c>
      <c r="H55" s="24">
        <f>ROUND(F55*AO55,2)</f>
        <v>0</v>
      </c>
      <c r="I55" s="24">
        <f>ROUND(F55*AP55,2)</f>
        <v>0</v>
      </c>
      <c r="J55" s="24">
        <f>ROUND(F55*G55,2)</f>
        <v>0</v>
      </c>
      <c r="K55" s="25" t="s">
        <v>63</v>
      </c>
      <c r="Z55" s="24">
        <f>ROUND(IF(AQ55="5",BJ55,0),2)</f>
        <v>0</v>
      </c>
      <c r="AB55" s="24">
        <f>ROUND(IF(AQ55="1",BH55,0),2)</f>
        <v>0</v>
      </c>
      <c r="AC55" s="24">
        <f>ROUND(IF(AQ55="1",BI55,0),2)</f>
        <v>0</v>
      </c>
      <c r="AD55" s="24">
        <f>ROUND(IF(AQ55="7",BH55,0),2)</f>
        <v>0</v>
      </c>
      <c r="AE55" s="24">
        <f>ROUND(IF(AQ55="7",BI55,0),2)</f>
        <v>0</v>
      </c>
      <c r="AF55" s="24">
        <f>ROUND(IF(AQ55="2",BH55,0),2)</f>
        <v>0</v>
      </c>
      <c r="AG55" s="24">
        <f>ROUND(IF(AQ55="2",BI55,0),2)</f>
        <v>0</v>
      </c>
      <c r="AH55" s="24">
        <f>ROUND(IF(AQ55="0",BJ55,0),2)</f>
        <v>0</v>
      </c>
      <c r="AI55" s="10" t="s">
        <v>47</v>
      </c>
      <c r="AJ55" s="24">
        <f>IF(AN55=0,J55,0)</f>
        <v>0</v>
      </c>
      <c r="AK55" s="24">
        <f>IF(AN55=12,J55,0)</f>
        <v>0</v>
      </c>
      <c r="AL55" s="24">
        <f>IF(AN55=21,J55,0)</f>
        <v>0</v>
      </c>
      <c r="AN55" s="24">
        <v>21</v>
      </c>
      <c r="AO55" s="24">
        <f>G55*1</f>
        <v>0</v>
      </c>
      <c r="AP55" s="24">
        <f>G55*(1-1)</f>
        <v>0</v>
      </c>
      <c r="AQ55" s="26" t="s">
        <v>50</v>
      </c>
      <c r="AV55" s="24">
        <f>ROUND(AW55+AX55,2)</f>
        <v>0</v>
      </c>
      <c r="AW55" s="24">
        <f>ROUND(F55*AO55,2)</f>
        <v>0</v>
      </c>
      <c r="AX55" s="24">
        <f>ROUND(F55*AP55,2)</f>
        <v>0</v>
      </c>
      <c r="AY55" s="26" t="s">
        <v>174</v>
      </c>
      <c r="AZ55" s="26" t="s">
        <v>174</v>
      </c>
      <c r="BA55" s="10" t="s">
        <v>55</v>
      </c>
      <c r="BC55" s="24">
        <f>AW55+AX55</f>
        <v>0</v>
      </c>
      <c r="BD55" s="24">
        <f>G55/(100-BE55)*100</f>
        <v>0</v>
      </c>
      <c r="BE55" s="24">
        <v>0</v>
      </c>
      <c r="BF55" s="24">
        <f>55</f>
        <v>55</v>
      </c>
      <c r="BH55" s="24">
        <f>F55*AO55</f>
        <v>0</v>
      </c>
      <c r="BI55" s="24">
        <f>F55*AP55</f>
        <v>0</v>
      </c>
      <c r="BJ55" s="24">
        <f>F55*G55</f>
        <v>0</v>
      </c>
      <c r="BK55" s="26" t="s">
        <v>126</v>
      </c>
      <c r="BL55" s="24">
        <v>91</v>
      </c>
      <c r="BW55" s="24">
        <v>21</v>
      </c>
      <c r="BX55" s="4" t="s">
        <v>177</v>
      </c>
    </row>
    <row r="56" spans="1:76" x14ac:dyDescent="0.25">
      <c r="A56" s="27" t="s">
        <v>47</v>
      </c>
      <c r="B56" s="28" t="s">
        <v>178</v>
      </c>
      <c r="C56" s="62" t="s">
        <v>179</v>
      </c>
      <c r="D56" s="63"/>
      <c r="E56" s="29" t="s">
        <v>28</v>
      </c>
      <c r="F56" s="29" t="s">
        <v>28</v>
      </c>
      <c r="G56" s="29" t="s">
        <v>28</v>
      </c>
      <c r="H56" s="1">
        <f>ROUND(SUM(H57:H66),2)</f>
        <v>0</v>
      </c>
      <c r="I56" s="1">
        <f>ROUND(SUM(I57:I66),2)</f>
        <v>0</v>
      </c>
      <c r="J56" s="1">
        <f>ROUND(SUM(J57:J66),2)</f>
        <v>0</v>
      </c>
      <c r="K56" s="30" t="s">
        <v>47</v>
      </c>
      <c r="AI56" s="10" t="s">
        <v>47</v>
      </c>
      <c r="AS56" s="1">
        <f>SUM(AJ57:AJ66)</f>
        <v>0</v>
      </c>
      <c r="AT56" s="1">
        <f>SUM(AK57:AK66)</f>
        <v>0</v>
      </c>
      <c r="AU56" s="1">
        <f>SUM(AL57:AL66)</f>
        <v>0</v>
      </c>
    </row>
    <row r="57" spans="1:76" x14ac:dyDescent="0.25">
      <c r="A57" s="2" t="s">
        <v>180</v>
      </c>
      <c r="B57" s="3" t="s">
        <v>181</v>
      </c>
      <c r="C57" s="67" t="s">
        <v>182</v>
      </c>
      <c r="D57" s="68"/>
      <c r="E57" s="3" t="s">
        <v>183</v>
      </c>
      <c r="F57" s="24">
        <v>80.8</v>
      </c>
      <c r="G57" s="59">
        <v>0</v>
      </c>
      <c r="H57" s="24">
        <f t="shared" ref="H57:H66" si="46">ROUND(F57*AO57,2)</f>
        <v>0</v>
      </c>
      <c r="I57" s="24">
        <f t="shared" ref="I57:I66" si="47">ROUND(F57*AP57,2)</f>
        <v>0</v>
      </c>
      <c r="J57" s="24">
        <f t="shared" ref="J57:J66" si="48">ROUND(F57*G57,2)</f>
        <v>0</v>
      </c>
      <c r="K57" s="25" t="s">
        <v>63</v>
      </c>
      <c r="Z57" s="24">
        <f t="shared" ref="Z57:Z66" si="49">ROUND(IF(AQ57="5",BJ57,0),2)</f>
        <v>0</v>
      </c>
      <c r="AB57" s="24">
        <f t="shared" ref="AB57:AB66" si="50">ROUND(IF(AQ57="1",BH57,0),2)</f>
        <v>0</v>
      </c>
      <c r="AC57" s="24">
        <f t="shared" ref="AC57:AC66" si="51">ROUND(IF(AQ57="1",BI57,0),2)</f>
        <v>0</v>
      </c>
      <c r="AD57" s="24">
        <f t="shared" ref="AD57:AD66" si="52">ROUND(IF(AQ57="7",BH57,0),2)</f>
        <v>0</v>
      </c>
      <c r="AE57" s="24">
        <f t="shared" ref="AE57:AE66" si="53">ROUND(IF(AQ57="7",BI57,0),2)</f>
        <v>0</v>
      </c>
      <c r="AF57" s="24">
        <f t="shared" ref="AF57:AF66" si="54">ROUND(IF(AQ57="2",BH57,0),2)</f>
        <v>0</v>
      </c>
      <c r="AG57" s="24">
        <f t="shared" ref="AG57:AG66" si="55">ROUND(IF(AQ57="2",BI57,0),2)</f>
        <v>0</v>
      </c>
      <c r="AH57" s="24">
        <f t="shared" ref="AH57:AH66" si="56">ROUND(IF(AQ57="0",BJ57,0),2)</f>
        <v>0</v>
      </c>
      <c r="AI57" s="10" t="s">
        <v>47</v>
      </c>
      <c r="AJ57" s="24">
        <f t="shared" ref="AJ57:AJ66" si="57">IF(AN57=0,J57,0)</f>
        <v>0</v>
      </c>
      <c r="AK57" s="24">
        <f t="shared" ref="AK57:AK66" si="58">IF(AN57=12,J57,0)</f>
        <v>0</v>
      </c>
      <c r="AL57" s="24">
        <f t="shared" ref="AL57:AL66" si="59">IF(AN57=21,J57,0)</f>
        <v>0</v>
      </c>
      <c r="AN57" s="24">
        <v>21</v>
      </c>
      <c r="AO57" s="24">
        <f>G57*0.011264765</f>
        <v>0</v>
      </c>
      <c r="AP57" s="24">
        <f>G57*(1-0.011264765)</f>
        <v>0</v>
      </c>
      <c r="AQ57" s="26" t="s">
        <v>72</v>
      </c>
      <c r="AV57" s="24">
        <f t="shared" ref="AV57:AV66" si="60">ROUND(AW57+AX57,2)</f>
        <v>0</v>
      </c>
      <c r="AW57" s="24">
        <f t="shared" ref="AW57:AW66" si="61">ROUND(F57*AO57,2)</f>
        <v>0</v>
      </c>
      <c r="AX57" s="24">
        <f t="shared" ref="AX57:AX66" si="62">ROUND(F57*AP57,2)</f>
        <v>0</v>
      </c>
      <c r="AY57" s="26" t="s">
        <v>184</v>
      </c>
      <c r="AZ57" s="26" t="s">
        <v>184</v>
      </c>
      <c r="BA57" s="10" t="s">
        <v>55</v>
      </c>
      <c r="BC57" s="24">
        <f t="shared" ref="BC57:BC66" si="63">AW57+AX57</f>
        <v>0</v>
      </c>
      <c r="BD57" s="24">
        <f t="shared" ref="BD57:BD66" si="64">G57/(100-BE57)*100</f>
        <v>0</v>
      </c>
      <c r="BE57" s="24">
        <v>0</v>
      </c>
      <c r="BF57" s="24">
        <f>57</f>
        <v>57</v>
      </c>
      <c r="BH57" s="24">
        <f t="shared" ref="BH57:BH66" si="65">F57*AO57</f>
        <v>0</v>
      </c>
      <c r="BI57" s="24">
        <f t="shared" ref="BI57:BI66" si="66">F57*AP57</f>
        <v>0</v>
      </c>
      <c r="BJ57" s="24">
        <f t="shared" ref="BJ57:BJ66" si="67">F57*G57</f>
        <v>0</v>
      </c>
      <c r="BK57" s="26" t="s">
        <v>56</v>
      </c>
      <c r="BL57" s="24"/>
      <c r="BW57" s="24">
        <v>21</v>
      </c>
      <c r="BX57" s="4" t="s">
        <v>182</v>
      </c>
    </row>
    <row r="58" spans="1:76" ht="25.5" x14ac:dyDescent="0.25">
      <c r="A58" s="2" t="s">
        <v>185</v>
      </c>
      <c r="B58" s="3" t="s">
        <v>186</v>
      </c>
      <c r="C58" s="67" t="s">
        <v>187</v>
      </c>
      <c r="D58" s="68"/>
      <c r="E58" s="3" t="s">
        <v>183</v>
      </c>
      <c r="F58" s="24">
        <v>1696.8</v>
      </c>
      <c r="G58" s="59">
        <v>0</v>
      </c>
      <c r="H58" s="24">
        <f t="shared" si="46"/>
        <v>0</v>
      </c>
      <c r="I58" s="24">
        <f t="shared" si="47"/>
        <v>0</v>
      </c>
      <c r="J58" s="24">
        <f t="shared" si="48"/>
        <v>0</v>
      </c>
      <c r="K58" s="25" t="s">
        <v>63</v>
      </c>
      <c r="Z58" s="24">
        <f t="shared" si="49"/>
        <v>0</v>
      </c>
      <c r="AB58" s="24">
        <f t="shared" si="50"/>
        <v>0</v>
      </c>
      <c r="AC58" s="24">
        <f t="shared" si="51"/>
        <v>0</v>
      </c>
      <c r="AD58" s="24">
        <f t="shared" si="52"/>
        <v>0</v>
      </c>
      <c r="AE58" s="24">
        <f t="shared" si="53"/>
        <v>0</v>
      </c>
      <c r="AF58" s="24">
        <f t="shared" si="54"/>
        <v>0</v>
      </c>
      <c r="AG58" s="24">
        <f t="shared" si="55"/>
        <v>0</v>
      </c>
      <c r="AH58" s="24">
        <f t="shared" si="56"/>
        <v>0</v>
      </c>
      <c r="AI58" s="10" t="s">
        <v>47</v>
      </c>
      <c r="AJ58" s="24">
        <f t="shared" si="57"/>
        <v>0</v>
      </c>
      <c r="AK58" s="24">
        <f t="shared" si="58"/>
        <v>0</v>
      </c>
      <c r="AL58" s="24">
        <f t="shared" si="59"/>
        <v>0</v>
      </c>
      <c r="AN58" s="24">
        <v>21</v>
      </c>
      <c r="AO58" s="24">
        <f>G58*0</f>
        <v>0</v>
      </c>
      <c r="AP58" s="24">
        <f>G58*(1-0)</f>
        <v>0</v>
      </c>
      <c r="AQ58" s="26" t="s">
        <v>72</v>
      </c>
      <c r="AV58" s="24">
        <f t="shared" si="60"/>
        <v>0</v>
      </c>
      <c r="AW58" s="24">
        <f t="shared" si="61"/>
        <v>0</v>
      </c>
      <c r="AX58" s="24">
        <f t="shared" si="62"/>
        <v>0</v>
      </c>
      <c r="AY58" s="26" t="s">
        <v>184</v>
      </c>
      <c r="AZ58" s="26" t="s">
        <v>184</v>
      </c>
      <c r="BA58" s="10" t="s">
        <v>55</v>
      </c>
      <c r="BC58" s="24">
        <f t="shared" si="63"/>
        <v>0</v>
      </c>
      <c r="BD58" s="24">
        <f t="shared" si="64"/>
        <v>0</v>
      </c>
      <c r="BE58" s="24">
        <v>0</v>
      </c>
      <c r="BF58" s="24">
        <f>58</f>
        <v>58</v>
      </c>
      <c r="BH58" s="24">
        <f t="shared" si="65"/>
        <v>0</v>
      </c>
      <c r="BI58" s="24">
        <f t="shared" si="66"/>
        <v>0</v>
      </c>
      <c r="BJ58" s="24">
        <f t="shared" si="67"/>
        <v>0</v>
      </c>
      <c r="BK58" s="26" t="s">
        <v>56</v>
      </c>
      <c r="BL58" s="24"/>
      <c r="BW58" s="24">
        <v>21</v>
      </c>
      <c r="BX58" s="4" t="s">
        <v>187</v>
      </c>
    </row>
    <row r="59" spans="1:76" x14ac:dyDescent="0.25">
      <c r="A59" s="2" t="s">
        <v>188</v>
      </c>
      <c r="B59" s="3" t="s">
        <v>189</v>
      </c>
      <c r="C59" s="67" t="s">
        <v>190</v>
      </c>
      <c r="D59" s="68"/>
      <c r="E59" s="3" t="s">
        <v>183</v>
      </c>
      <c r="F59" s="24">
        <v>80.8</v>
      </c>
      <c r="G59" s="59">
        <v>0</v>
      </c>
      <c r="H59" s="24">
        <f t="shared" si="46"/>
        <v>0</v>
      </c>
      <c r="I59" s="24">
        <f t="shared" si="47"/>
        <v>0</v>
      </c>
      <c r="J59" s="24">
        <f t="shared" si="48"/>
        <v>0</v>
      </c>
      <c r="K59" s="25" t="s">
        <v>63</v>
      </c>
      <c r="Z59" s="24">
        <f t="shared" si="49"/>
        <v>0</v>
      </c>
      <c r="AB59" s="24">
        <f t="shared" si="50"/>
        <v>0</v>
      </c>
      <c r="AC59" s="24">
        <f t="shared" si="51"/>
        <v>0</v>
      </c>
      <c r="AD59" s="24">
        <f t="shared" si="52"/>
        <v>0</v>
      </c>
      <c r="AE59" s="24">
        <f t="shared" si="53"/>
        <v>0</v>
      </c>
      <c r="AF59" s="24">
        <f t="shared" si="54"/>
        <v>0</v>
      </c>
      <c r="AG59" s="24">
        <f t="shared" si="55"/>
        <v>0</v>
      </c>
      <c r="AH59" s="24">
        <f t="shared" si="56"/>
        <v>0</v>
      </c>
      <c r="AI59" s="10" t="s">
        <v>47</v>
      </c>
      <c r="AJ59" s="24">
        <f t="shared" si="57"/>
        <v>0</v>
      </c>
      <c r="AK59" s="24">
        <f t="shared" si="58"/>
        <v>0</v>
      </c>
      <c r="AL59" s="24">
        <f t="shared" si="59"/>
        <v>0</v>
      </c>
      <c r="AN59" s="24">
        <v>21</v>
      </c>
      <c r="AO59" s="24">
        <f>G59*0</f>
        <v>0</v>
      </c>
      <c r="AP59" s="24">
        <f>G59*(1-0)</f>
        <v>0</v>
      </c>
      <c r="AQ59" s="26" t="s">
        <v>72</v>
      </c>
      <c r="AV59" s="24">
        <f t="shared" si="60"/>
        <v>0</v>
      </c>
      <c r="AW59" s="24">
        <f t="shared" si="61"/>
        <v>0</v>
      </c>
      <c r="AX59" s="24">
        <f t="shared" si="62"/>
        <v>0</v>
      </c>
      <c r="AY59" s="26" t="s">
        <v>184</v>
      </c>
      <c r="AZ59" s="26" t="s">
        <v>184</v>
      </c>
      <c r="BA59" s="10" t="s">
        <v>55</v>
      </c>
      <c r="BC59" s="24">
        <f t="shared" si="63"/>
        <v>0</v>
      </c>
      <c r="BD59" s="24">
        <f t="shared" si="64"/>
        <v>0</v>
      </c>
      <c r="BE59" s="24">
        <v>0</v>
      </c>
      <c r="BF59" s="24">
        <f>59</f>
        <v>59</v>
      </c>
      <c r="BH59" s="24">
        <f t="shared" si="65"/>
        <v>0</v>
      </c>
      <c r="BI59" s="24">
        <f t="shared" si="66"/>
        <v>0</v>
      </c>
      <c r="BJ59" s="24">
        <f t="shared" si="67"/>
        <v>0</v>
      </c>
      <c r="BK59" s="26" t="s">
        <v>56</v>
      </c>
      <c r="BL59" s="24"/>
      <c r="BW59" s="24">
        <v>21</v>
      </c>
      <c r="BX59" s="4" t="s">
        <v>190</v>
      </c>
    </row>
    <row r="60" spans="1:76" x14ac:dyDescent="0.25">
      <c r="A60" s="2" t="s">
        <v>191</v>
      </c>
      <c r="B60" s="3" t="s">
        <v>181</v>
      </c>
      <c r="C60" s="67" t="s">
        <v>192</v>
      </c>
      <c r="D60" s="68"/>
      <c r="E60" s="3" t="s">
        <v>183</v>
      </c>
      <c r="F60" s="24">
        <v>9.8000000000000007</v>
      </c>
      <c r="G60" s="59">
        <v>0</v>
      </c>
      <c r="H60" s="24">
        <f t="shared" si="46"/>
        <v>0</v>
      </c>
      <c r="I60" s="24">
        <f t="shared" si="47"/>
        <v>0</v>
      </c>
      <c r="J60" s="24">
        <f t="shared" si="48"/>
        <v>0</v>
      </c>
      <c r="K60" s="25" t="s">
        <v>63</v>
      </c>
      <c r="Z60" s="24">
        <f t="shared" si="49"/>
        <v>0</v>
      </c>
      <c r="AB60" s="24">
        <f t="shared" si="50"/>
        <v>0</v>
      </c>
      <c r="AC60" s="24">
        <f t="shared" si="51"/>
        <v>0</v>
      </c>
      <c r="AD60" s="24">
        <f t="shared" si="52"/>
        <v>0</v>
      </c>
      <c r="AE60" s="24">
        <f t="shared" si="53"/>
        <v>0</v>
      </c>
      <c r="AF60" s="24">
        <f t="shared" si="54"/>
        <v>0</v>
      </c>
      <c r="AG60" s="24">
        <f t="shared" si="55"/>
        <v>0</v>
      </c>
      <c r="AH60" s="24">
        <f t="shared" si="56"/>
        <v>0</v>
      </c>
      <c r="AI60" s="10" t="s">
        <v>47</v>
      </c>
      <c r="AJ60" s="24">
        <f t="shared" si="57"/>
        <v>0</v>
      </c>
      <c r="AK60" s="24">
        <f t="shared" si="58"/>
        <v>0</v>
      </c>
      <c r="AL60" s="24">
        <f t="shared" si="59"/>
        <v>0</v>
      </c>
      <c r="AN60" s="24">
        <v>21</v>
      </c>
      <c r="AO60" s="24">
        <f>G60*0.011265616</f>
        <v>0</v>
      </c>
      <c r="AP60" s="24">
        <f>G60*(1-0.011265616)</f>
        <v>0</v>
      </c>
      <c r="AQ60" s="26" t="s">
        <v>72</v>
      </c>
      <c r="AV60" s="24">
        <f t="shared" si="60"/>
        <v>0</v>
      </c>
      <c r="AW60" s="24">
        <f t="shared" si="61"/>
        <v>0</v>
      </c>
      <c r="AX60" s="24">
        <f t="shared" si="62"/>
        <v>0</v>
      </c>
      <c r="AY60" s="26" t="s">
        <v>184</v>
      </c>
      <c r="AZ60" s="26" t="s">
        <v>184</v>
      </c>
      <c r="BA60" s="10" t="s">
        <v>55</v>
      </c>
      <c r="BC60" s="24">
        <f t="shared" si="63"/>
        <v>0</v>
      </c>
      <c r="BD60" s="24">
        <f t="shared" si="64"/>
        <v>0</v>
      </c>
      <c r="BE60" s="24">
        <v>0</v>
      </c>
      <c r="BF60" s="24">
        <f>60</f>
        <v>60</v>
      </c>
      <c r="BH60" s="24">
        <f t="shared" si="65"/>
        <v>0</v>
      </c>
      <c r="BI60" s="24">
        <f t="shared" si="66"/>
        <v>0</v>
      </c>
      <c r="BJ60" s="24">
        <f t="shared" si="67"/>
        <v>0</v>
      </c>
      <c r="BK60" s="26" t="s">
        <v>56</v>
      </c>
      <c r="BL60" s="24"/>
      <c r="BW60" s="24">
        <v>21</v>
      </c>
      <c r="BX60" s="4" t="s">
        <v>192</v>
      </c>
    </row>
    <row r="61" spans="1:76" ht="25.5" x14ac:dyDescent="0.25">
      <c r="A61" s="2" t="s">
        <v>193</v>
      </c>
      <c r="B61" s="3" t="s">
        <v>186</v>
      </c>
      <c r="C61" s="67" t="s">
        <v>194</v>
      </c>
      <c r="D61" s="68"/>
      <c r="E61" s="3" t="s">
        <v>183</v>
      </c>
      <c r="F61" s="24">
        <v>184.8</v>
      </c>
      <c r="G61" s="59">
        <v>0</v>
      </c>
      <c r="H61" s="24">
        <f t="shared" si="46"/>
        <v>0</v>
      </c>
      <c r="I61" s="24">
        <f t="shared" si="47"/>
        <v>0</v>
      </c>
      <c r="J61" s="24">
        <f t="shared" si="48"/>
        <v>0</v>
      </c>
      <c r="K61" s="25" t="s">
        <v>63</v>
      </c>
      <c r="Z61" s="24">
        <f t="shared" si="49"/>
        <v>0</v>
      </c>
      <c r="AB61" s="24">
        <f t="shared" si="50"/>
        <v>0</v>
      </c>
      <c r="AC61" s="24">
        <f t="shared" si="51"/>
        <v>0</v>
      </c>
      <c r="AD61" s="24">
        <f t="shared" si="52"/>
        <v>0</v>
      </c>
      <c r="AE61" s="24">
        <f t="shared" si="53"/>
        <v>0</v>
      </c>
      <c r="AF61" s="24">
        <f t="shared" si="54"/>
        <v>0</v>
      </c>
      <c r="AG61" s="24">
        <f t="shared" si="55"/>
        <v>0</v>
      </c>
      <c r="AH61" s="24">
        <f t="shared" si="56"/>
        <v>0</v>
      </c>
      <c r="AI61" s="10" t="s">
        <v>47</v>
      </c>
      <c r="AJ61" s="24">
        <f t="shared" si="57"/>
        <v>0</v>
      </c>
      <c r="AK61" s="24">
        <f t="shared" si="58"/>
        <v>0</v>
      </c>
      <c r="AL61" s="24">
        <f t="shared" si="59"/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72</v>
      </c>
      <c r="AV61" s="24">
        <f t="shared" si="60"/>
        <v>0</v>
      </c>
      <c r="AW61" s="24">
        <f t="shared" si="61"/>
        <v>0</v>
      </c>
      <c r="AX61" s="24">
        <f t="shared" si="62"/>
        <v>0</v>
      </c>
      <c r="AY61" s="26" t="s">
        <v>184</v>
      </c>
      <c r="AZ61" s="26" t="s">
        <v>184</v>
      </c>
      <c r="BA61" s="10" t="s">
        <v>55</v>
      </c>
      <c r="BC61" s="24">
        <f t="shared" si="63"/>
        <v>0</v>
      </c>
      <c r="BD61" s="24">
        <f t="shared" si="64"/>
        <v>0</v>
      </c>
      <c r="BE61" s="24">
        <v>0</v>
      </c>
      <c r="BF61" s="24">
        <f>61</f>
        <v>61</v>
      </c>
      <c r="BH61" s="24">
        <f t="shared" si="65"/>
        <v>0</v>
      </c>
      <c r="BI61" s="24">
        <f t="shared" si="66"/>
        <v>0</v>
      </c>
      <c r="BJ61" s="24">
        <f t="shared" si="67"/>
        <v>0</v>
      </c>
      <c r="BK61" s="26" t="s">
        <v>56</v>
      </c>
      <c r="BL61" s="24"/>
      <c r="BW61" s="24">
        <v>21</v>
      </c>
      <c r="BX61" s="4" t="s">
        <v>194</v>
      </c>
    </row>
    <row r="62" spans="1:76" x14ac:dyDescent="0.25">
      <c r="A62" s="2" t="s">
        <v>195</v>
      </c>
      <c r="B62" s="3" t="s">
        <v>189</v>
      </c>
      <c r="C62" s="67" t="s">
        <v>196</v>
      </c>
      <c r="D62" s="68"/>
      <c r="E62" s="3" t="s">
        <v>183</v>
      </c>
      <c r="F62" s="24">
        <v>9.8000000000000007</v>
      </c>
      <c r="G62" s="59">
        <v>0</v>
      </c>
      <c r="H62" s="24">
        <f t="shared" si="46"/>
        <v>0</v>
      </c>
      <c r="I62" s="24">
        <f t="shared" si="47"/>
        <v>0</v>
      </c>
      <c r="J62" s="24">
        <f t="shared" si="48"/>
        <v>0</v>
      </c>
      <c r="K62" s="25" t="s">
        <v>63</v>
      </c>
      <c r="Z62" s="24">
        <f t="shared" si="49"/>
        <v>0</v>
      </c>
      <c r="AB62" s="24">
        <f t="shared" si="50"/>
        <v>0</v>
      </c>
      <c r="AC62" s="24">
        <f t="shared" si="51"/>
        <v>0</v>
      </c>
      <c r="AD62" s="24">
        <f t="shared" si="52"/>
        <v>0</v>
      </c>
      <c r="AE62" s="24">
        <f t="shared" si="53"/>
        <v>0</v>
      </c>
      <c r="AF62" s="24">
        <f t="shared" si="54"/>
        <v>0</v>
      </c>
      <c r="AG62" s="24">
        <f t="shared" si="55"/>
        <v>0</v>
      </c>
      <c r="AH62" s="24">
        <f t="shared" si="56"/>
        <v>0</v>
      </c>
      <c r="AI62" s="10" t="s">
        <v>47</v>
      </c>
      <c r="AJ62" s="24">
        <f t="shared" si="57"/>
        <v>0</v>
      </c>
      <c r="AK62" s="24">
        <f t="shared" si="58"/>
        <v>0</v>
      </c>
      <c r="AL62" s="24">
        <f t="shared" si="59"/>
        <v>0</v>
      </c>
      <c r="AN62" s="24">
        <v>21</v>
      </c>
      <c r="AO62" s="24">
        <f>G62*0</f>
        <v>0</v>
      </c>
      <c r="AP62" s="24">
        <f>G62*(1-0)</f>
        <v>0</v>
      </c>
      <c r="AQ62" s="26" t="s">
        <v>72</v>
      </c>
      <c r="AV62" s="24">
        <f t="shared" si="60"/>
        <v>0</v>
      </c>
      <c r="AW62" s="24">
        <f t="shared" si="61"/>
        <v>0</v>
      </c>
      <c r="AX62" s="24">
        <f t="shared" si="62"/>
        <v>0</v>
      </c>
      <c r="AY62" s="26" t="s">
        <v>184</v>
      </c>
      <c r="AZ62" s="26" t="s">
        <v>184</v>
      </c>
      <c r="BA62" s="10" t="s">
        <v>55</v>
      </c>
      <c r="BC62" s="24">
        <f t="shared" si="63"/>
        <v>0</v>
      </c>
      <c r="BD62" s="24">
        <f t="shared" si="64"/>
        <v>0</v>
      </c>
      <c r="BE62" s="24">
        <v>0</v>
      </c>
      <c r="BF62" s="24">
        <f>62</f>
        <v>62</v>
      </c>
      <c r="BH62" s="24">
        <f t="shared" si="65"/>
        <v>0</v>
      </c>
      <c r="BI62" s="24">
        <f t="shared" si="66"/>
        <v>0</v>
      </c>
      <c r="BJ62" s="24">
        <f t="shared" si="67"/>
        <v>0</v>
      </c>
      <c r="BK62" s="26" t="s">
        <v>56</v>
      </c>
      <c r="BL62" s="24"/>
      <c r="BW62" s="24">
        <v>21</v>
      </c>
      <c r="BX62" s="4" t="s">
        <v>196</v>
      </c>
    </row>
    <row r="63" spans="1:76" x14ac:dyDescent="0.25">
      <c r="A63" s="2" t="s">
        <v>197</v>
      </c>
      <c r="B63" s="3" t="s">
        <v>181</v>
      </c>
      <c r="C63" s="67" t="s">
        <v>198</v>
      </c>
      <c r="D63" s="68"/>
      <c r="E63" s="3" t="s">
        <v>183</v>
      </c>
      <c r="F63" s="24">
        <v>39.1</v>
      </c>
      <c r="G63" s="59">
        <v>0</v>
      </c>
      <c r="H63" s="24">
        <f t="shared" si="46"/>
        <v>0</v>
      </c>
      <c r="I63" s="24">
        <f t="shared" si="47"/>
        <v>0</v>
      </c>
      <c r="J63" s="24">
        <f t="shared" si="48"/>
        <v>0</v>
      </c>
      <c r="K63" s="25" t="s">
        <v>63</v>
      </c>
      <c r="Z63" s="24">
        <f t="shared" si="49"/>
        <v>0</v>
      </c>
      <c r="AB63" s="24">
        <f t="shared" si="50"/>
        <v>0</v>
      </c>
      <c r="AC63" s="24">
        <f t="shared" si="51"/>
        <v>0</v>
      </c>
      <c r="AD63" s="24">
        <f t="shared" si="52"/>
        <v>0</v>
      </c>
      <c r="AE63" s="24">
        <f t="shared" si="53"/>
        <v>0</v>
      </c>
      <c r="AF63" s="24">
        <f t="shared" si="54"/>
        <v>0</v>
      </c>
      <c r="AG63" s="24">
        <f t="shared" si="55"/>
        <v>0</v>
      </c>
      <c r="AH63" s="24">
        <f t="shared" si="56"/>
        <v>0</v>
      </c>
      <c r="AI63" s="10" t="s">
        <v>47</v>
      </c>
      <c r="AJ63" s="24">
        <f t="shared" si="57"/>
        <v>0</v>
      </c>
      <c r="AK63" s="24">
        <f t="shared" si="58"/>
        <v>0</v>
      </c>
      <c r="AL63" s="24">
        <f t="shared" si="59"/>
        <v>0</v>
      </c>
      <c r="AN63" s="24">
        <v>21</v>
      </c>
      <c r="AO63" s="24">
        <f>G63*0.011264526</f>
        <v>0</v>
      </c>
      <c r="AP63" s="24">
        <f>G63*(1-0.011264526)</f>
        <v>0</v>
      </c>
      <c r="AQ63" s="26" t="s">
        <v>72</v>
      </c>
      <c r="AV63" s="24">
        <f t="shared" si="60"/>
        <v>0</v>
      </c>
      <c r="AW63" s="24">
        <f t="shared" si="61"/>
        <v>0</v>
      </c>
      <c r="AX63" s="24">
        <f t="shared" si="62"/>
        <v>0</v>
      </c>
      <c r="AY63" s="26" t="s">
        <v>184</v>
      </c>
      <c r="AZ63" s="26" t="s">
        <v>184</v>
      </c>
      <c r="BA63" s="10" t="s">
        <v>55</v>
      </c>
      <c r="BC63" s="24">
        <f t="shared" si="63"/>
        <v>0</v>
      </c>
      <c r="BD63" s="24">
        <f t="shared" si="64"/>
        <v>0</v>
      </c>
      <c r="BE63" s="24">
        <v>0</v>
      </c>
      <c r="BF63" s="24">
        <f>63</f>
        <v>63</v>
      </c>
      <c r="BH63" s="24">
        <f t="shared" si="65"/>
        <v>0</v>
      </c>
      <c r="BI63" s="24">
        <f t="shared" si="66"/>
        <v>0</v>
      </c>
      <c r="BJ63" s="24">
        <f t="shared" si="67"/>
        <v>0</v>
      </c>
      <c r="BK63" s="26" t="s">
        <v>56</v>
      </c>
      <c r="BL63" s="24"/>
      <c r="BW63" s="24">
        <v>21</v>
      </c>
      <c r="BX63" s="4" t="s">
        <v>198</v>
      </c>
    </row>
    <row r="64" spans="1:76" x14ac:dyDescent="0.25">
      <c r="A64" s="2" t="s">
        <v>199</v>
      </c>
      <c r="B64" s="3" t="s">
        <v>186</v>
      </c>
      <c r="C64" s="67" t="s">
        <v>200</v>
      </c>
      <c r="D64" s="68"/>
      <c r="E64" s="3" t="s">
        <v>183</v>
      </c>
      <c r="F64" s="24">
        <v>821.1</v>
      </c>
      <c r="G64" s="59">
        <v>0</v>
      </c>
      <c r="H64" s="24">
        <f t="shared" si="46"/>
        <v>0</v>
      </c>
      <c r="I64" s="24">
        <f t="shared" si="47"/>
        <v>0</v>
      </c>
      <c r="J64" s="24">
        <f t="shared" si="48"/>
        <v>0</v>
      </c>
      <c r="K64" s="25" t="s">
        <v>63</v>
      </c>
      <c r="Z64" s="24">
        <f t="shared" si="49"/>
        <v>0</v>
      </c>
      <c r="AB64" s="24">
        <f t="shared" si="50"/>
        <v>0</v>
      </c>
      <c r="AC64" s="24">
        <f t="shared" si="51"/>
        <v>0</v>
      </c>
      <c r="AD64" s="24">
        <f t="shared" si="52"/>
        <v>0</v>
      </c>
      <c r="AE64" s="24">
        <f t="shared" si="53"/>
        <v>0</v>
      </c>
      <c r="AF64" s="24">
        <f t="shared" si="54"/>
        <v>0</v>
      </c>
      <c r="AG64" s="24">
        <f t="shared" si="55"/>
        <v>0</v>
      </c>
      <c r="AH64" s="24">
        <f t="shared" si="56"/>
        <v>0</v>
      </c>
      <c r="AI64" s="10" t="s">
        <v>47</v>
      </c>
      <c r="AJ64" s="24">
        <f t="shared" si="57"/>
        <v>0</v>
      </c>
      <c r="AK64" s="24">
        <f t="shared" si="58"/>
        <v>0</v>
      </c>
      <c r="AL64" s="24">
        <f t="shared" si="59"/>
        <v>0</v>
      </c>
      <c r="AN64" s="24">
        <v>21</v>
      </c>
      <c r="AO64" s="24">
        <f>G64*0</f>
        <v>0</v>
      </c>
      <c r="AP64" s="24">
        <f>G64*(1-0)</f>
        <v>0</v>
      </c>
      <c r="AQ64" s="26" t="s">
        <v>72</v>
      </c>
      <c r="AV64" s="24">
        <f t="shared" si="60"/>
        <v>0</v>
      </c>
      <c r="AW64" s="24">
        <f t="shared" si="61"/>
        <v>0</v>
      </c>
      <c r="AX64" s="24">
        <f t="shared" si="62"/>
        <v>0</v>
      </c>
      <c r="AY64" s="26" t="s">
        <v>184</v>
      </c>
      <c r="AZ64" s="26" t="s">
        <v>184</v>
      </c>
      <c r="BA64" s="10" t="s">
        <v>55</v>
      </c>
      <c r="BC64" s="24">
        <f t="shared" si="63"/>
        <v>0</v>
      </c>
      <c r="BD64" s="24">
        <f t="shared" si="64"/>
        <v>0</v>
      </c>
      <c r="BE64" s="24">
        <v>0</v>
      </c>
      <c r="BF64" s="24">
        <f>64</f>
        <v>64</v>
      </c>
      <c r="BH64" s="24">
        <f t="shared" si="65"/>
        <v>0</v>
      </c>
      <c r="BI64" s="24">
        <f t="shared" si="66"/>
        <v>0</v>
      </c>
      <c r="BJ64" s="24">
        <f t="shared" si="67"/>
        <v>0</v>
      </c>
      <c r="BK64" s="26" t="s">
        <v>56</v>
      </c>
      <c r="BL64" s="24"/>
      <c r="BW64" s="24">
        <v>21</v>
      </c>
      <c r="BX64" s="4" t="s">
        <v>200</v>
      </c>
    </row>
    <row r="65" spans="1:76" x14ac:dyDescent="0.25">
      <c r="A65" s="2" t="s">
        <v>201</v>
      </c>
      <c r="B65" s="3" t="s">
        <v>189</v>
      </c>
      <c r="C65" s="67" t="s">
        <v>202</v>
      </c>
      <c r="D65" s="68"/>
      <c r="E65" s="3" t="s">
        <v>183</v>
      </c>
      <c r="F65" s="24">
        <v>39.1</v>
      </c>
      <c r="G65" s="59">
        <v>0</v>
      </c>
      <c r="H65" s="24">
        <f t="shared" si="46"/>
        <v>0</v>
      </c>
      <c r="I65" s="24">
        <f t="shared" si="47"/>
        <v>0</v>
      </c>
      <c r="J65" s="24">
        <f t="shared" si="48"/>
        <v>0</v>
      </c>
      <c r="K65" s="25" t="s">
        <v>63</v>
      </c>
      <c r="Z65" s="24">
        <f t="shared" si="49"/>
        <v>0</v>
      </c>
      <c r="AB65" s="24">
        <f t="shared" si="50"/>
        <v>0</v>
      </c>
      <c r="AC65" s="24">
        <f t="shared" si="51"/>
        <v>0</v>
      </c>
      <c r="AD65" s="24">
        <f t="shared" si="52"/>
        <v>0</v>
      </c>
      <c r="AE65" s="24">
        <f t="shared" si="53"/>
        <v>0</v>
      </c>
      <c r="AF65" s="24">
        <f t="shared" si="54"/>
        <v>0</v>
      </c>
      <c r="AG65" s="24">
        <f t="shared" si="55"/>
        <v>0</v>
      </c>
      <c r="AH65" s="24">
        <f t="shared" si="56"/>
        <v>0</v>
      </c>
      <c r="AI65" s="10" t="s">
        <v>47</v>
      </c>
      <c r="AJ65" s="24">
        <f t="shared" si="57"/>
        <v>0</v>
      </c>
      <c r="AK65" s="24">
        <f t="shared" si="58"/>
        <v>0</v>
      </c>
      <c r="AL65" s="24">
        <f t="shared" si="59"/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72</v>
      </c>
      <c r="AV65" s="24">
        <f t="shared" si="60"/>
        <v>0</v>
      </c>
      <c r="AW65" s="24">
        <f t="shared" si="61"/>
        <v>0</v>
      </c>
      <c r="AX65" s="24">
        <f t="shared" si="62"/>
        <v>0</v>
      </c>
      <c r="AY65" s="26" t="s">
        <v>184</v>
      </c>
      <c r="AZ65" s="26" t="s">
        <v>184</v>
      </c>
      <c r="BA65" s="10" t="s">
        <v>55</v>
      </c>
      <c r="BC65" s="24">
        <f t="shared" si="63"/>
        <v>0</v>
      </c>
      <c r="BD65" s="24">
        <f t="shared" si="64"/>
        <v>0</v>
      </c>
      <c r="BE65" s="24">
        <v>0</v>
      </c>
      <c r="BF65" s="24">
        <f>65</f>
        <v>65</v>
      </c>
      <c r="BH65" s="24">
        <f t="shared" si="65"/>
        <v>0</v>
      </c>
      <c r="BI65" s="24">
        <f t="shared" si="66"/>
        <v>0</v>
      </c>
      <c r="BJ65" s="24">
        <f t="shared" si="67"/>
        <v>0</v>
      </c>
      <c r="BK65" s="26" t="s">
        <v>56</v>
      </c>
      <c r="BL65" s="24"/>
      <c r="BW65" s="24">
        <v>21</v>
      </c>
      <c r="BX65" s="4" t="s">
        <v>202</v>
      </c>
    </row>
    <row r="66" spans="1:76" x14ac:dyDescent="0.25">
      <c r="A66" s="2" t="s">
        <v>203</v>
      </c>
      <c r="B66" s="3" t="s">
        <v>204</v>
      </c>
      <c r="C66" s="67" t="s">
        <v>205</v>
      </c>
      <c r="D66" s="68"/>
      <c r="E66" s="3" t="s">
        <v>183</v>
      </c>
      <c r="F66" s="24">
        <v>300.69027</v>
      </c>
      <c r="G66" s="59">
        <v>0</v>
      </c>
      <c r="H66" s="24">
        <f t="shared" si="46"/>
        <v>0</v>
      </c>
      <c r="I66" s="24">
        <f t="shared" si="47"/>
        <v>0</v>
      </c>
      <c r="J66" s="24">
        <f t="shared" si="48"/>
        <v>0</v>
      </c>
      <c r="K66" s="25" t="s">
        <v>63</v>
      </c>
      <c r="Z66" s="24">
        <f t="shared" si="49"/>
        <v>0</v>
      </c>
      <c r="AB66" s="24">
        <f t="shared" si="50"/>
        <v>0</v>
      </c>
      <c r="AC66" s="24">
        <f t="shared" si="51"/>
        <v>0</v>
      </c>
      <c r="AD66" s="24">
        <f t="shared" si="52"/>
        <v>0</v>
      </c>
      <c r="AE66" s="24">
        <f t="shared" si="53"/>
        <v>0</v>
      </c>
      <c r="AF66" s="24">
        <f t="shared" si="54"/>
        <v>0</v>
      </c>
      <c r="AG66" s="24">
        <f t="shared" si="55"/>
        <v>0</v>
      </c>
      <c r="AH66" s="24">
        <f t="shared" si="56"/>
        <v>0</v>
      </c>
      <c r="AI66" s="10" t="s">
        <v>47</v>
      </c>
      <c r="AJ66" s="24">
        <f t="shared" si="57"/>
        <v>0</v>
      </c>
      <c r="AK66" s="24">
        <f t="shared" si="58"/>
        <v>0</v>
      </c>
      <c r="AL66" s="24">
        <f t="shared" si="59"/>
        <v>0</v>
      </c>
      <c r="AN66" s="24">
        <v>21</v>
      </c>
      <c r="AO66" s="24">
        <f>G66*0</f>
        <v>0</v>
      </c>
      <c r="AP66" s="24">
        <f>G66*(1-0)</f>
        <v>0</v>
      </c>
      <c r="AQ66" s="26" t="s">
        <v>72</v>
      </c>
      <c r="AV66" s="24">
        <f t="shared" si="60"/>
        <v>0</v>
      </c>
      <c r="AW66" s="24">
        <f t="shared" si="61"/>
        <v>0</v>
      </c>
      <c r="AX66" s="24">
        <f t="shared" si="62"/>
        <v>0</v>
      </c>
      <c r="AY66" s="26" t="s">
        <v>184</v>
      </c>
      <c r="AZ66" s="26" t="s">
        <v>184</v>
      </c>
      <c r="BA66" s="10" t="s">
        <v>55</v>
      </c>
      <c r="BC66" s="24">
        <f t="shared" si="63"/>
        <v>0</v>
      </c>
      <c r="BD66" s="24">
        <f t="shared" si="64"/>
        <v>0</v>
      </c>
      <c r="BE66" s="24">
        <v>0</v>
      </c>
      <c r="BF66" s="24">
        <f>66</f>
        <v>66</v>
      </c>
      <c r="BH66" s="24">
        <f t="shared" si="65"/>
        <v>0</v>
      </c>
      <c r="BI66" s="24">
        <f t="shared" si="66"/>
        <v>0</v>
      </c>
      <c r="BJ66" s="24">
        <f t="shared" si="67"/>
        <v>0</v>
      </c>
      <c r="BK66" s="26" t="s">
        <v>56</v>
      </c>
      <c r="BL66" s="24"/>
      <c r="BW66" s="24">
        <v>21</v>
      </c>
      <c r="BX66" s="4" t="s">
        <v>205</v>
      </c>
    </row>
    <row r="67" spans="1:76" x14ac:dyDescent="0.25">
      <c r="A67" s="27" t="s">
        <v>47</v>
      </c>
      <c r="B67" s="28" t="s">
        <v>206</v>
      </c>
      <c r="C67" s="62" t="s">
        <v>207</v>
      </c>
      <c r="D67" s="63"/>
      <c r="E67" s="29" t="s">
        <v>28</v>
      </c>
      <c r="F67" s="29" t="s">
        <v>28</v>
      </c>
      <c r="G67" s="29" t="s">
        <v>28</v>
      </c>
      <c r="H67" s="1">
        <f>H68+H71+H75</f>
        <v>0</v>
      </c>
      <c r="I67" s="1">
        <f>I68+I71+I75</f>
        <v>0</v>
      </c>
      <c r="J67" s="1">
        <f>J68+J71+J75</f>
        <v>0</v>
      </c>
      <c r="K67" s="30" t="s">
        <v>47</v>
      </c>
      <c r="AI67" s="10" t="s">
        <v>47</v>
      </c>
    </row>
    <row r="68" spans="1:76" x14ac:dyDescent="0.25">
      <c r="A68" s="27" t="s">
        <v>47</v>
      </c>
      <c r="B68" s="28" t="s">
        <v>208</v>
      </c>
      <c r="C68" s="62" t="s">
        <v>209</v>
      </c>
      <c r="D68" s="63"/>
      <c r="E68" s="29" t="s">
        <v>28</v>
      </c>
      <c r="F68" s="29" t="s">
        <v>28</v>
      </c>
      <c r="G68" s="29" t="s">
        <v>28</v>
      </c>
      <c r="H68" s="1">
        <f>ROUND(SUM(H69:H70),2)</f>
        <v>0</v>
      </c>
      <c r="I68" s="1">
        <f>ROUND(SUM(I69:I70),2)</f>
        <v>0</v>
      </c>
      <c r="J68" s="1">
        <f>ROUND(SUM(J69:J70),2)</f>
        <v>0</v>
      </c>
      <c r="K68" s="30" t="s">
        <v>47</v>
      </c>
      <c r="AI68" s="10" t="s">
        <v>47</v>
      </c>
      <c r="AS68" s="1">
        <f>SUM(AJ69:AJ70)</f>
        <v>0</v>
      </c>
      <c r="AT68" s="1">
        <f>SUM(AK69:AK70)</f>
        <v>0</v>
      </c>
      <c r="AU68" s="1">
        <f>SUM(AL69:AL70)</f>
        <v>0</v>
      </c>
    </row>
    <row r="69" spans="1:76" x14ac:dyDescent="0.25">
      <c r="A69" s="2" t="s">
        <v>210</v>
      </c>
      <c r="B69" s="3" t="s">
        <v>211</v>
      </c>
      <c r="C69" s="67" t="s">
        <v>212</v>
      </c>
      <c r="D69" s="68"/>
      <c r="E69" s="3" t="s">
        <v>213</v>
      </c>
      <c r="F69" s="24">
        <v>1</v>
      </c>
      <c r="G69" s="59">
        <v>0</v>
      </c>
      <c r="H69" s="24">
        <f>ROUND(F69*AO69,2)</f>
        <v>0</v>
      </c>
      <c r="I69" s="24">
        <f>ROUND(F69*AP69,2)</f>
        <v>0</v>
      </c>
      <c r="J69" s="24">
        <f>ROUND(F69*G69,2)</f>
        <v>0</v>
      </c>
      <c r="K69" s="25" t="s">
        <v>63</v>
      </c>
      <c r="Z69" s="24">
        <f>ROUND(IF(AQ69="5",BJ69,0),2)</f>
        <v>0</v>
      </c>
      <c r="AB69" s="24">
        <f>ROUND(IF(AQ69="1",BH69,0),2)</f>
        <v>0</v>
      </c>
      <c r="AC69" s="24">
        <f>ROUND(IF(AQ69="1",BI69,0),2)</f>
        <v>0</v>
      </c>
      <c r="AD69" s="24">
        <f>ROUND(IF(AQ69="7",BH69,0),2)</f>
        <v>0</v>
      </c>
      <c r="AE69" s="24">
        <f>ROUND(IF(AQ69="7",BI69,0),2)</f>
        <v>0</v>
      </c>
      <c r="AF69" s="24">
        <f>ROUND(IF(AQ69="2",BH69,0),2)</f>
        <v>0</v>
      </c>
      <c r="AG69" s="24">
        <f>ROUND(IF(AQ69="2",BI69,0),2)</f>
        <v>0</v>
      </c>
      <c r="AH69" s="24">
        <f>ROUND(IF(AQ69="0",BJ69,0),2)</f>
        <v>0</v>
      </c>
      <c r="AI69" s="10" t="s">
        <v>47</v>
      </c>
      <c r="AJ69" s="24">
        <f>IF(AN69=0,J69,0)</f>
        <v>0</v>
      </c>
      <c r="AK69" s="24">
        <f>IF(AN69=12,J69,0)</f>
        <v>0</v>
      </c>
      <c r="AL69" s="24">
        <f>IF(AN69=21,J69,0)</f>
        <v>0</v>
      </c>
      <c r="AN69" s="24">
        <v>21</v>
      </c>
      <c r="AO69" s="24">
        <f>G69*0</f>
        <v>0</v>
      </c>
      <c r="AP69" s="24">
        <f>G69*(1-0)</f>
        <v>0</v>
      </c>
      <c r="AQ69" s="26" t="s">
        <v>214</v>
      </c>
      <c r="AV69" s="24">
        <f>ROUND(AW69+AX69,2)</f>
        <v>0</v>
      </c>
      <c r="AW69" s="24">
        <f>ROUND(F69*AO69,2)</f>
        <v>0</v>
      </c>
      <c r="AX69" s="24">
        <f>ROUND(F69*AP69,2)</f>
        <v>0</v>
      </c>
      <c r="AY69" s="26" t="s">
        <v>215</v>
      </c>
      <c r="AZ69" s="26" t="s">
        <v>215</v>
      </c>
      <c r="BA69" s="10" t="s">
        <v>55</v>
      </c>
      <c r="BC69" s="24">
        <f>AW69+AX69</f>
        <v>0</v>
      </c>
      <c r="BD69" s="24">
        <f>G69/(100-BE69)*100</f>
        <v>0</v>
      </c>
      <c r="BE69" s="24">
        <v>0</v>
      </c>
      <c r="BF69" s="24">
        <f>69</f>
        <v>69</v>
      </c>
      <c r="BH69" s="24">
        <f>F69*AO69</f>
        <v>0</v>
      </c>
      <c r="BI69" s="24">
        <f>F69*AP69</f>
        <v>0</v>
      </c>
      <c r="BJ69" s="24">
        <f>F69*G69</f>
        <v>0</v>
      </c>
      <c r="BK69" s="26" t="s">
        <v>56</v>
      </c>
      <c r="BL69" s="24"/>
      <c r="BM69" s="24">
        <f>F69*G69</f>
        <v>0</v>
      </c>
      <c r="BW69" s="24">
        <v>21</v>
      </c>
      <c r="BX69" s="4" t="s">
        <v>212</v>
      </c>
    </row>
    <row r="70" spans="1:76" ht="9" customHeight="1" x14ac:dyDescent="0.25">
      <c r="A70" s="2"/>
      <c r="B70" s="3"/>
      <c r="C70" s="67"/>
      <c r="D70" s="68"/>
      <c r="E70" s="3"/>
      <c r="F70" s="24"/>
      <c r="G70" s="24"/>
      <c r="H70" s="24"/>
      <c r="I70" s="24"/>
      <c r="J70" s="24"/>
      <c r="K70" s="25"/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10" t="s">
        <v>47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</f>
        <v>0</v>
      </c>
      <c r="AP70" s="24">
        <f>G70*(1-0)</f>
        <v>0</v>
      </c>
      <c r="AQ70" s="26" t="s">
        <v>214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215</v>
      </c>
      <c r="AZ70" s="26" t="s">
        <v>215</v>
      </c>
      <c r="BA70" s="10" t="s">
        <v>55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6" t="s">
        <v>56</v>
      </c>
      <c r="BL70" s="24"/>
      <c r="BM70" s="24">
        <f>F70*G70</f>
        <v>0</v>
      </c>
      <c r="BW70" s="24">
        <v>21</v>
      </c>
      <c r="BX70" s="4" t="s">
        <v>216</v>
      </c>
    </row>
    <row r="71" spans="1:76" x14ac:dyDescent="0.25">
      <c r="A71" s="27" t="s">
        <v>47</v>
      </c>
      <c r="B71" s="28" t="s">
        <v>217</v>
      </c>
      <c r="C71" s="62" t="s">
        <v>218</v>
      </c>
      <c r="D71" s="63"/>
      <c r="E71" s="29" t="s">
        <v>28</v>
      </c>
      <c r="F71" s="29" t="s">
        <v>28</v>
      </c>
      <c r="G71" s="29" t="s">
        <v>28</v>
      </c>
      <c r="H71" s="1">
        <f>ROUND(SUM(H72:H74),2)</f>
        <v>0</v>
      </c>
      <c r="I71" s="1">
        <f>ROUND(SUM(I72:I74),2)</f>
        <v>0</v>
      </c>
      <c r="J71" s="1">
        <f>ROUND(SUM(J72:J74),2)</f>
        <v>0</v>
      </c>
      <c r="K71" s="30" t="s">
        <v>47</v>
      </c>
      <c r="AI71" s="10" t="s">
        <v>47</v>
      </c>
      <c r="AS71" s="1">
        <f>SUM(AJ72:AJ74)</f>
        <v>0</v>
      </c>
      <c r="AT71" s="1">
        <f>SUM(AK72:AK74)</f>
        <v>0</v>
      </c>
      <c r="AU71" s="1">
        <f>SUM(AL72:AL74)</f>
        <v>0</v>
      </c>
    </row>
    <row r="72" spans="1:76" x14ac:dyDescent="0.25">
      <c r="A72" s="2" t="s">
        <v>219</v>
      </c>
      <c r="B72" s="3" t="s">
        <v>220</v>
      </c>
      <c r="C72" s="67" t="s">
        <v>218</v>
      </c>
      <c r="D72" s="68"/>
      <c r="E72" s="3" t="s">
        <v>213</v>
      </c>
      <c r="F72" s="24">
        <v>1</v>
      </c>
      <c r="G72" s="59">
        <v>0</v>
      </c>
      <c r="H72" s="24">
        <f>ROUND(F72*AO72,2)</f>
        <v>0</v>
      </c>
      <c r="I72" s="24">
        <f>ROUND(F72*AP72,2)</f>
        <v>0</v>
      </c>
      <c r="J72" s="24">
        <f>ROUND(F72*G72,2)</f>
        <v>0</v>
      </c>
      <c r="K72" s="25" t="s">
        <v>63</v>
      </c>
      <c r="Z72" s="24">
        <f>ROUND(IF(AQ72="5",BJ72,0),2)</f>
        <v>0</v>
      </c>
      <c r="AB72" s="24">
        <f>ROUND(IF(AQ72="1",BH72,0),2)</f>
        <v>0</v>
      </c>
      <c r="AC72" s="24">
        <f>ROUND(IF(AQ72="1",BI72,0),2)</f>
        <v>0</v>
      </c>
      <c r="AD72" s="24">
        <f>ROUND(IF(AQ72="7",BH72,0),2)</f>
        <v>0</v>
      </c>
      <c r="AE72" s="24">
        <f>ROUND(IF(AQ72="7",BI72,0),2)</f>
        <v>0</v>
      </c>
      <c r="AF72" s="24">
        <f>ROUND(IF(AQ72="2",BH72,0),2)</f>
        <v>0</v>
      </c>
      <c r="AG72" s="24">
        <f>ROUND(IF(AQ72="2",BI72,0),2)</f>
        <v>0</v>
      </c>
      <c r="AH72" s="24">
        <f>ROUND(IF(AQ72="0",BJ72,0),2)</f>
        <v>0</v>
      </c>
      <c r="AI72" s="10" t="s">
        <v>47</v>
      </c>
      <c r="AJ72" s="24">
        <f>IF(AN72=0,J72,0)</f>
        <v>0</v>
      </c>
      <c r="AK72" s="24">
        <f>IF(AN72=12,J72,0)</f>
        <v>0</v>
      </c>
      <c r="AL72" s="24">
        <f>IF(AN72=21,J72,0)</f>
        <v>0</v>
      </c>
      <c r="AN72" s="24">
        <v>21</v>
      </c>
      <c r="AO72" s="24">
        <f>G72*0</f>
        <v>0</v>
      </c>
      <c r="AP72" s="24">
        <f>G72*(1-0)</f>
        <v>0</v>
      </c>
      <c r="AQ72" s="26" t="s">
        <v>214</v>
      </c>
      <c r="AV72" s="24">
        <f>ROUND(AW72+AX72,2)</f>
        <v>0</v>
      </c>
      <c r="AW72" s="24">
        <f>ROUND(F72*AO72,2)</f>
        <v>0</v>
      </c>
      <c r="AX72" s="24">
        <f>ROUND(F72*AP72,2)</f>
        <v>0</v>
      </c>
      <c r="AY72" s="26" t="s">
        <v>221</v>
      </c>
      <c r="AZ72" s="26" t="s">
        <v>221</v>
      </c>
      <c r="BA72" s="10" t="s">
        <v>55</v>
      </c>
      <c r="BC72" s="24">
        <f>AW72+AX72</f>
        <v>0</v>
      </c>
      <c r="BD72" s="24">
        <f>G72/(100-BE72)*100</f>
        <v>0</v>
      </c>
      <c r="BE72" s="24">
        <v>0</v>
      </c>
      <c r="BF72" s="24">
        <f>72</f>
        <v>72</v>
      </c>
      <c r="BH72" s="24">
        <f>F72*AO72</f>
        <v>0</v>
      </c>
      <c r="BI72" s="24">
        <f>F72*AP72</f>
        <v>0</v>
      </c>
      <c r="BJ72" s="24">
        <f>F72*G72</f>
        <v>0</v>
      </c>
      <c r="BK72" s="26" t="s">
        <v>56</v>
      </c>
      <c r="BL72" s="24"/>
      <c r="BO72" s="24">
        <f>F72*G72</f>
        <v>0</v>
      </c>
      <c r="BW72" s="24">
        <v>21</v>
      </c>
      <c r="BX72" s="4" t="s">
        <v>218</v>
      </c>
    </row>
    <row r="73" spans="1:76" x14ac:dyDescent="0.25">
      <c r="A73" s="2" t="s">
        <v>222</v>
      </c>
      <c r="B73" s="3" t="s">
        <v>223</v>
      </c>
      <c r="C73" s="67" t="s">
        <v>224</v>
      </c>
      <c r="D73" s="68"/>
      <c r="E73" s="3" t="s">
        <v>213</v>
      </c>
      <c r="F73" s="24">
        <v>1</v>
      </c>
      <c r="G73" s="59">
        <v>0</v>
      </c>
      <c r="H73" s="24">
        <f>ROUND(F73*AO73,2)</f>
        <v>0</v>
      </c>
      <c r="I73" s="24">
        <f>ROUND(F73*AP73,2)</f>
        <v>0</v>
      </c>
      <c r="J73" s="24">
        <f>ROUND(F73*G73,2)</f>
        <v>0</v>
      </c>
      <c r="K73" s="25" t="s">
        <v>63</v>
      </c>
      <c r="Z73" s="24">
        <f>ROUND(IF(AQ73="5",BJ73,0),2)</f>
        <v>0</v>
      </c>
      <c r="AB73" s="24">
        <f>ROUND(IF(AQ73="1",BH73,0),2)</f>
        <v>0</v>
      </c>
      <c r="AC73" s="24">
        <f>ROUND(IF(AQ73="1",BI73,0),2)</f>
        <v>0</v>
      </c>
      <c r="AD73" s="24">
        <f>ROUND(IF(AQ73="7",BH73,0),2)</f>
        <v>0</v>
      </c>
      <c r="AE73" s="24">
        <f>ROUND(IF(AQ73="7",BI73,0),2)</f>
        <v>0</v>
      </c>
      <c r="AF73" s="24">
        <f>ROUND(IF(AQ73="2",BH73,0),2)</f>
        <v>0</v>
      </c>
      <c r="AG73" s="24">
        <f>ROUND(IF(AQ73="2",BI73,0),2)</f>
        <v>0</v>
      </c>
      <c r="AH73" s="24">
        <f>ROUND(IF(AQ73="0",BJ73,0),2)</f>
        <v>0</v>
      </c>
      <c r="AI73" s="10" t="s">
        <v>47</v>
      </c>
      <c r="AJ73" s="24">
        <f>IF(AN73=0,J73,0)</f>
        <v>0</v>
      </c>
      <c r="AK73" s="24">
        <f>IF(AN73=12,J73,0)</f>
        <v>0</v>
      </c>
      <c r="AL73" s="24">
        <f>IF(AN73=21,J73,0)</f>
        <v>0</v>
      </c>
      <c r="AN73" s="24">
        <v>21</v>
      </c>
      <c r="AO73" s="24">
        <f>G73*0</f>
        <v>0</v>
      </c>
      <c r="AP73" s="24">
        <f>G73*(1-0)</f>
        <v>0</v>
      </c>
      <c r="AQ73" s="26" t="s">
        <v>214</v>
      </c>
      <c r="AV73" s="24">
        <f>ROUND(AW73+AX73,2)</f>
        <v>0</v>
      </c>
      <c r="AW73" s="24">
        <f>ROUND(F73*AO73,2)</f>
        <v>0</v>
      </c>
      <c r="AX73" s="24">
        <f>ROUND(F73*AP73,2)</f>
        <v>0</v>
      </c>
      <c r="AY73" s="26" t="s">
        <v>221</v>
      </c>
      <c r="AZ73" s="26" t="s">
        <v>221</v>
      </c>
      <c r="BA73" s="10" t="s">
        <v>55</v>
      </c>
      <c r="BC73" s="24">
        <f>AW73+AX73</f>
        <v>0</v>
      </c>
      <c r="BD73" s="24">
        <f>G73/(100-BE73)*100</f>
        <v>0</v>
      </c>
      <c r="BE73" s="24">
        <v>0</v>
      </c>
      <c r="BF73" s="24">
        <f>73</f>
        <v>73</v>
      </c>
      <c r="BH73" s="24">
        <f>F73*AO73</f>
        <v>0</v>
      </c>
      <c r="BI73" s="24">
        <f>F73*AP73</f>
        <v>0</v>
      </c>
      <c r="BJ73" s="24">
        <f>F73*G73</f>
        <v>0</v>
      </c>
      <c r="BK73" s="26" t="s">
        <v>56</v>
      </c>
      <c r="BL73" s="24"/>
      <c r="BO73" s="24">
        <f>F73*G73</f>
        <v>0</v>
      </c>
      <c r="BW73" s="24">
        <v>21</v>
      </c>
      <c r="BX73" s="4" t="s">
        <v>224</v>
      </c>
    </row>
    <row r="74" spans="1:76" x14ac:dyDescent="0.25">
      <c r="A74" s="2" t="s">
        <v>225</v>
      </c>
      <c r="B74" s="3" t="s">
        <v>226</v>
      </c>
      <c r="C74" s="67" t="s">
        <v>227</v>
      </c>
      <c r="D74" s="68"/>
      <c r="E74" s="3" t="s">
        <v>213</v>
      </c>
      <c r="F74" s="24">
        <v>1</v>
      </c>
      <c r="G74" s="59">
        <v>0</v>
      </c>
      <c r="H74" s="24">
        <f>ROUND(F74*AO74,2)</f>
        <v>0</v>
      </c>
      <c r="I74" s="24">
        <f>ROUND(F74*AP74,2)</f>
        <v>0</v>
      </c>
      <c r="J74" s="24">
        <f>ROUND(F74*G74,2)</f>
        <v>0</v>
      </c>
      <c r="K74" s="25" t="s">
        <v>63</v>
      </c>
      <c r="Z74" s="24">
        <f>ROUND(IF(AQ74="5",BJ74,0),2)</f>
        <v>0</v>
      </c>
      <c r="AB74" s="24">
        <f>ROUND(IF(AQ74="1",BH74,0),2)</f>
        <v>0</v>
      </c>
      <c r="AC74" s="24">
        <f>ROUND(IF(AQ74="1",BI74,0),2)</f>
        <v>0</v>
      </c>
      <c r="AD74" s="24">
        <f>ROUND(IF(AQ74="7",BH74,0),2)</f>
        <v>0</v>
      </c>
      <c r="AE74" s="24">
        <f>ROUND(IF(AQ74="7",BI74,0),2)</f>
        <v>0</v>
      </c>
      <c r="AF74" s="24">
        <f>ROUND(IF(AQ74="2",BH74,0),2)</f>
        <v>0</v>
      </c>
      <c r="AG74" s="24">
        <f>ROUND(IF(AQ74="2",BI74,0),2)</f>
        <v>0</v>
      </c>
      <c r="AH74" s="24">
        <f>ROUND(IF(AQ74="0",BJ74,0),2)</f>
        <v>0</v>
      </c>
      <c r="AI74" s="10" t="s">
        <v>47</v>
      </c>
      <c r="AJ74" s="24">
        <f>IF(AN74=0,J74,0)</f>
        <v>0</v>
      </c>
      <c r="AK74" s="24">
        <f>IF(AN74=12,J74,0)</f>
        <v>0</v>
      </c>
      <c r="AL74" s="24">
        <f>IF(AN74=21,J74,0)</f>
        <v>0</v>
      </c>
      <c r="AN74" s="24">
        <v>21</v>
      </c>
      <c r="AO74" s="24">
        <f>G74*0</f>
        <v>0</v>
      </c>
      <c r="AP74" s="24">
        <f>G74*(1-0)</f>
        <v>0</v>
      </c>
      <c r="AQ74" s="26" t="s">
        <v>214</v>
      </c>
      <c r="AV74" s="24">
        <f>ROUND(AW74+AX74,2)</f>
        <v>0</v>
      </c>
      <c r="AW74" s="24">
        <f>ROUND(F74*AO74,2)</f>
        <v>0</v>
      </c>
      <c r="AX74" s="24">
        <f>ROUND(F74*AP74,2)</f>
        <v>0</v>
      </c>
      <c r="AY74" s="26" t="s">
        <v>221</v>
      </c>
      <c r="AZ74" s="26" t="s">
        <v>221</v>
      </c>
      <c r="BA74" s="10" t="s">
        <v>55</v>
      </c>
      <c r="BC74" s="24">
        <f>AW74+AX74</f>
        <v>0</v>
      </c>
      <c r="BD74" s="24">
        <f>G74/(100-BE74)*100</f>
        <v>0</v>
      </c>
      <c r="BE74" s="24">
        <v>0</v>
      </c>
      <c r="BF74" s="24">
        <f>74</f>
        <v>74</v>
      </c>
      <c r="BH74" s="24">
        <f>F74*AO74</f>
        <v>0</v>
      </c>
      <c r="BI74" s="24">
        <f>F74*AP74</f>
        <v>0</v>
      </c>
      <c r="BJ74" s="24">
        <f>F74*G74</f>
        <v>0</v>
      </c>
      <c r="BK74" s="26" t="s">
        <v>56</v>
      </c>
      <c r="BL74" s="24"/>
      <c r="BO74" s="24">
        <f>F74*G74</f>
        <v>0</v>
      </c>
      <c r="BW74" s="24">
        <v>21</v>
      </c>
      <c r="BX74" s="4" t="s">
        <v>227</v>
      </c>
    </row>
    <row r="75" spans="1:76" x14ac:dyDescent="0.25">
      <c r="A75" s="27" t="s">
        <v>47</v>
      </c>
      <c r="B75" s="28" t="s">
        <v>228</v>
      </c>
      <c r="C75" s="62" t="s">
        <v>229</v>
      </c>
      <c r="D75" s="63"/>
      <c r="E75" s="29" t="s">
        <v>28</v>
      </c>
      <c r="F75" s="29" t="s">
        <v>28</v>
      </c>
      <c r="G75" s="29" t="s">
        <v>28</v>
      </c>
      <c r="H75" s="1">
        <f>ROUND(SUM(H76:H76),2)</f>
        <v>0</v>
      </c>
      <c r="I75" s="1">
        <f>ROUND(SUM(I76:I76),2)</f>
        <v>0</v>
      </c>
      <c r="J75" s="1">
        <f>ROUND(SUM(J76:J76),2)</f>
        <v>0</v>
      </c>
      <c r="K75" s="30" t="s">
        <v>47</v>
      </c>
      <c r="AI75" s="10" t="s">
        <v>47</v>
      </c>
      <c r="AS75" s="1">
        <f>SUM(AJ76:AJ76)</f>
        <v>0</v>
      </c>
      <c r="AT75" s="1">
        <f>SUM(AK76:AK76)</f>
        <v>0</v>
      </c>
      <c r="AU75" s="1">
        <f>SUM(AL76:AL76)</f>
        <v>0</v>
      </c>
    </row>
    <row r="76" spans="1:76" x14ac:dyDescent="0.25">
      <c r="A76" s="31" t="s">
        <v>230</v>
      </c>
      <c r="B76" s="32" t="s">
        <v>231</v>
      </c>
      <c r="C76" s="64" t="s">
        <v>232</v>
      </c>
      <c r="D76" s="65"/>
      <c r="E76" s="32" t="s">
        <v>213</v>
      </c>
      <c r="F76" s="33">
        <v>1</v>
      </c>
      <c r="G76" s="60">
        <v>0</v>
      </c>
      <c r="H76" s="33">
        <f>ROUND(F76*AO76,2)</f>
        <v>0</v>
      </c>
      <c r="I76" s="33">
        <f>ROUND(F76*AP76,2)</f>
        <v>0</v>
      </c>
      <c r="J76" s="33">
        <f>ROUND(F76*G76,2)</f>
        <v>0</v>
      </c>
      <c r="K76" s="34" t="s">
        <v>63</v>
      </c>
      <c r="Z76" s="24">
        <f>ROUND(IF(AQ76="5",BJ76,0),2)</f>
        <v>0</v>
      </c>
      <c r="AB76" s="24">
        <f>ROUND(IF(AQ76="1",BH76,0),2)</f>
        <v>0</v>
      </c>
      <c r="AC76" s="24">
        <f>ROUND(IF(AQ76="1",BI76,0),2)</f>
        <v>0</v>
      </c>
      <c r="AD76" s="24">
        <f>ROUND(IF(AQ76="7",BH76,0),2)</f>
        <v>0</v>
      </c>
      <c r="AE76" s="24">
        <f>ROUND(IF(AQ76="7",BI76,0),2)</f>
        <v>0</v>
      </c>
      <c r="AF76" s="24">
        <f>ROUND(IF(AQ76="2",BH76,0),2)</f>
        <v>0</v>
      </c>
      <c r="AG76" s="24">
        <f>ROUND(IF(AQ76="2",BI76,0),2)</f>
        <v>0</v>
      </c>
      <c r="AH76" s="24">
        <f>ROUND(IF(AQ76="0",BJ76,0),2)</f>
        <v>0</v>
      </c>
      <c r="AI76" s="10" t="s">
        <v>47</v>
      </c>
      <c r="AJ76" s="24">
        <f>IF(AN76=0,J76,0)</f>
        <v>0</v>
      </c>
      <c r="AK76" s="24">
        <f>IF(AN76=12,J76,0)</f>
        <v>0</v>
      </c>
      <c r="AL76" s="24">
        <f>IF(AN76=21,J76,0)</f>
        <v>0</v>
      </c>
      <c r="AN76" s="24">
        <v>21</v>
      </c>
      <c r="AO76" s="24">
        <f>G76*0</f>
        <v>0</v>
      </c>
      <c r="AP76" s="24">
        <f>G76*(1-0)</f>
        <v>0</v>
      </c>
      <c r="AQ76" s="26" t="s">
        <v>214</v>
      </c>
      <c r="AV76" s="24">
        <f>ROUND(AW76+AX76,2)</f>
        <v>0</v>
      </c>
      <c r="AW76" s="24">
        <f>ROUND(F76*AO76,2)</f>
        <v>0</v>
      </c>
      <c r="AX76" s="24">
        <f>ROUND(F76*AP76,2)</f>
        <v>0</v>
      </c>
      <c r="AY76" s="26" t="s">
        <v>233</v>
      </c>
      <c r="AZ76" s="26" t="s">
        <v>233</v>
      </c>
      <c r="BA76" s="10" t="s">
        <v>55</v>
      </c>
      <c r="BC76" s="24">
        <f>AW76+AX76</f>
        <v>0</v>
      </c>
      <c r="BD76" s="24">
        <f>G76/(100-BE76)*100</f>
        <v>0</v>
      </c>
      <c r="BE76" s="24">
        <v>0</v>
      </c>
      <c r="BF76" s="24">
        <f>76</f>
        <v>76</v>
      </c>
      <c r="BH76" s="24">
        <f>F76*AO76</f>
        <v>0</v>
      </c>
      <c r="BI76" s="24">
        <f>F76*AP76</f>
        <v>0</v>
      </c>
      <c r="BJ76" s="24">
        <f>F76*G76</f>
        <v>0</v>
      </c>
      <c r="BK76" s="26" t="s">
        <v>56</v>
      </c>
      <c r="BL76" s="24"/>
      <c r="BS76" s="24">
        <f>F76*G76</f>
        <v>0</v>
      </c>
      <c r="BW76" s="24">
        <v>21</v>
      </c>
      <c r="BX76" s="4" t="s">
        <v>232</v>
      </c>
    </row>
    <row r="77" spans="1:76" x14ac:dyDescent="0.25">
      <c r="H77" s="66" t="s">
        <v>234</v>
      </c>
      <c r="I77" s="66"/>
      <c r="J77" s="35">
        <f>ROUND(SUM(J12,J14,J20,J25,J32,J38,J41,J50,J53,J56,J68,J71,J75),2)</f>
        <v>0</v>
      </c>
    </row>
    <row r="78" spans="1:76" x14ac:dyDescent="0.25">
      <c r="A78" s="36" t="s">
        <v>235</v>
      </c>
    </row>
    <row r="79" spans="1:76" ht="12.75" customHeight="1" x14ac:dyDescent="0.25">
      <c r="A79" s="67" t="s">
        <v>47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</row>
  </sheetData>
  <mergeCells count="95"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C11:D11"/>
    <mergeCell ref="H10:J10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5:D75"/>
    <mergeCell ref="C76:D76"/>
    <mergeCell ref="H77:I77"/>
    <mergeCell ref="A79:K79"/>
    <mergeCell ref="C70:D70"/>
    <mergeCell ref="C71:D71"/>
    <mergeCell ref="C72:D72"/>
    <mergeCell ref="C73:D73"/>
    <mergeCell ref="C74:D74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0"/>
  <sheetViews>
    <sheetView workbookViewId="0">
      <selection activeCell="C6" sqref="C6:D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34" t="s">
        <v>236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237</v>
      </c>
      <c r="I2" s="77" t="s">
        <v>47</v>
      </c>
    </row>
    <row r="3" spans="1:9" ht="15" customHeight="1" x14ac:dyDescent="0.25">
      <c r="A3" s="87"/>
      <c r="B3" s="68"/>
      <c r="C3" s="93"/>
      <c r="D3" s="93"/>
      <c r="E3" s="68"/>
      <c r="F3" s="68"/>
      <c r="G3" s="68"/>
      <c r="H3" s="68"/>
      <c r="I3" s="78"/>
    </row>
    <row r="4" spans="1:9" x14ac:dyDescent="0.25">
      <c r="A4" s="88" t="s">
        <v>5</v>
      </c>
      <c r="B4" s="68"/>
      <c r="C4" s="67" t="str">
        <f>'Stavební rozpočet'!C4</f>
        <v>SO 01 ZPEVNĚNÉ PLOCHY - 5. etapa</v>
      </c>
      <c r="D4" s="68"/>
      <c r="E4" s="67" t="s">
        <v>8</v>
      </c>
      <c r="F4" s="67" t="str">
        <f>'Stavební rozpočet'!I4</f>
        <v> </v>
      </c>
      <c r="G4" s="68"/>
      <c r="H4" s="67" t="s">
        <v>237</v>
      </c>
      <c r="I4" s="78" t="s">
        <v>47</v>
      </c>
    </row>
    <row r="5" spans="1:9" ht="15" customHeight="1" x14ac:dyDescent="0.25">
      <c r="A5" s="87"/>
      <c r="B5" s="68"/>
      <c r="C5" s="68"/>
      <c r="D5" s="68"/>
      <c r="E5" s="68"/>
      <c r="F5" s="68"/>
      <c r="G5" s="68"/>
      <c r="H5" s="68"/>
      <c r="I5" s="78"/>
    </row>
    <row r="6" spans="1:9" x14ac:dyDescent="0.25">
      <c r="A6" s="88" t="s">
        <v>9</v>
      </c>
      <c r="B6" s="68"/>
      <c r="C6" s="67" t="str">
        <f>'Stavební rozpočet'!C6</f>
        <v>K.Ú. Šlapanice</v>
      </c>
      <c r="D6" s="68"/>
      <c r="E6" s="67" t="s">
        <v>12</v>
      </c>
      <c r="F6" s="131" t="str">
        <f>'Stavební rozpočet'!I6</f>
        <v> </v>
      </c>
      <c r="G6" s="79"/>
      <c r="H6" s="67" t="s">
        <v>237</v>
      </c>
      <c r="I6" s="80" t="s">
        <v>47</v>
      </c>
    </row>
    <row r="7" spans="1:9" ht="15" customHeight="1" x14ac:dyDescent="0.25">
      <c r="A7" s="87"/>
      <c r="B7" s="68"/>
      <c r="C7" s="68"/>
      <c r="D7" s="68"/>
      <c r="E7" s="68"/>
      <c r="F7" s="79"/>
      <c r="G7" s="79"/>
      <c r="H7" s="68"/>
      <c r="I7" s="80"/>
    </row>
    <row r="8" spans="1:9" x14ac:dyDescent="0.25">
      <c r="A8" s="88" t="s">
        <v>7</v>
      </c>
      <c r="B8" s="68"/>
      <c r="C8" s="67"/>
      <c r="D8" s="68"/>
      <c r="E8" s="67" t="s">
        <v>11</v>
      </c>
      <c r="F8" s="67"/>
      <c r="G8" s="68"/>
      <c r="H8" s="68" t="s">
        <v>238</v>
      </c>
      <c r="I8" s="135">
        <v>51</v>
      </c>
    </row>
    <row r="9" spans="1:9" x14ac:dyDescent="0.25">
      <c r="A9" s="87"/>
      <c r="B9" s="68"/>
      <c r="C9" s="68"/>
      <c r="D9" s="68"/>
      <c r="E9" s="68"/>
      <c r="F9" s="68"/>
      <c r="G9" s="68"/>
      <c r="H9" s="68"/>
      <c r="I9" s="78"/>
    </row>
    <row r="10" spans="1:9" x14ac:dyDescent="0.25">
      <c r="A10" s="88" t="s">
        <v>13</v>
      </c>
      <c r="B10" s="68"/>
      <c r="C10" s="67" t="str">
        <f>'Stavební rozpočet'!C8</f>
        <v>8225922</v>
      </c>
      <c r="D10" s="68"/>
      <c r="E10" s="67" t="s">
        <v>16</v>
      </c>
      <c r="F10" s="131"/>
      <c r="G10" s="79"/>
      <c r="H10" s="68" t="s">
        <v>239</v>
      </c>
      <c r="I10" s="126"/>
    </row>
    <row r="11" spans="1:9" x14ac:dyDescent="0.25">
      <c r="A11" s="133"/>
      <c r="B11" s="65"/>
      <c r="C11" s="65"/>
      <c r="D11" s="65"/>
      <c r="E11" s="65"/>
      <c r="F11" s="132"/>
      <c r="G11" s="132"/>
      <c r="H11" s="65"/>
      <c r="I11" s="127"/>
    </row>
    <row r="12" spans="1:9" ht="23.25" x14ac:dyDescent="0.25">
      <c r="A12" s="128" t="s">
        <v>240</v>
      </c>
      <c r="B12" s="128"/>
      <c r="C12" s="128"/>
      <c r="D12" s="128"/>
      <c r="E12" s="128"/>
      <c r="F12" s="128"/>
      <c r="G12" s="128"/>
      <c r="H12" s="128"/>
      <c r="I12" s="128"/>
    </row>
    <row r="13" spans="1:9" ht="26.25" customHeight="1" x14ac:dyDescent="0.25">
      <c r="A13" s="37" t="s">
        <v>241</v>
      </c>
      <c r="B13" s="129" t="s">
        <v>242</v>
      </c>
      <c r="C13" s="130"/>
      <c r="D13" s="38" t="s">
        <v>243</v>
      </c>
      <c r="E13" s="129" t="s">
        <v>244</v>
      </c>
      <c r="F13" s="130"/>
      <c r="G13" s="38" t="s">
        <v>245</v>
      </c>
      <c r="H13" s="129" t="s">
        <v>246</v>
      </c>
      <c r="I13" s="130"/>
    </row>
    <row r="14" spans="1:9" ht="15.75" x14ac:dyDescent="0.25">
      <c r="A14" s="39" t="s">
        <v>247</v>
      </c>
      <c r="B14" s="40" t="s">
        <v>248</v>
      </c>
      <c r="C14" s="41">
        <f>SUM('Stavební rozpočet'!AB12:AB152)</f>
        <v>0</v>
      </c>
      <c r="D14" s="116" t="s">
        <v>249</v>
      </c>
      <c r="E14" s="117"/>
      <c r="F14" s="41">
        <f>VORN!I15</f>
        <v>0</v>
      </c>
      <c r="G14" s="116" t="s">
        <v>218</v>
      </c>
      <c r="H14" s="117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rozpočet'!AC12:AC152)</f>
        <v>0</v>
      </c>
      <c r="D15" s="116" t="s">
        <v>250</v>
      </c>
      <c r="E15" s="117"/>
      <c r="F15" s="41">
        <f>VORN!I16</f>
        <v>0</v>
      </c>
      <c r="G15" s="116" t="s">
        <v>251</v>
      </c>
      <c r="H15" s="117"/>
      <c r="I15" s="42">
        <f>VORN!I22</f>
        <v>0</v>
      </c>
    </row>
    <row r="16" spans="1:9" ht="15.75" x14ac:dyDescent="0.25">
      <c r="A16" s="39" t="s">
        <v>252</v>
      </c>
      <c r="B16" s="40" t="s">
        <v>248</v>
      </c>
      <c r="C16" s="41">
        <f>SUM('Stavební rozpočet'!AD12:AD152)</f>
        <v>0</v>
      </c>
      <c r="D16" s="116" t="s">
        <v>253</v>
      </c>
      <c r="E16" s="117"/>
      <c r="F16" s="41">
        <f>VORN!I17</f>
        <v>0</v>
      </c>
      <c r="G16" s="116" t="s">
        <v>254</v>
      </c>
      <c r="H16" s="117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rozpočet'!AE12:AE152)</f>
        <v>0</v>
      </c>
      <c r="D17" s="116" t="s">
        <v>47</v>
      </c>
      <c r="E17" s="117"/>
      <c r="F17" s="42" t="s">
        <v>47</v>
      </c>
      <c r="G17" s="116" t="s">
        <v>229</v>
      </c>
      <c r="H17" s="117"/>
      <c r="I17" s="42">
        <f>VORN!I24</f>
        <v>0</v>
      </c>
    </row>
    <row r="18" spans="1:9" ht="15.75" x14ac:dyDescent="0.25">
      <c r="A18" s="39" t="s">
        <v>255</v>
      </c>
      <c r="B18" s="40" t="s">
        <v>248</v>
      </c>
      <c r="C18" s="41">
        <f>SUM('Stavební rozpočet'!AF12:AF152)</f>
        <v>0</v>
      </c>
      <c r="D18" s="116" t="s">
        <v>47</v>
      </c>
      <c r="E18" s="117"/>
      <c r="F18" s="42" t="s">
        <v>47</v>
      </c>
      <c r="G18" s="116" t="s">
        <v>256</v>
      </c>
      <c r="H18" s="117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rozpočet'!AG12:AG152)</f>
        <v>0</v>
      </c>
      <c r="D19" s="116" t="s">
        <v>47</v>
      </c>
      <c r="E19" s="117"/>
      <c r="F19" s="42" t="s">
        <v>47</v>
      </c>
      <c r="G19" s="116" t="s">
        <v>257</v>
      </c>
      <c r="H19" s="117"/>
      <c r="I19" s="42">
        <f>VORN!I26</f>
        <v>0</v>
      </c>
    </row>
    <row r="20" spans="1:9" ht="15.75" x14ac:dyDescent="0.25">
      <c r="A20" s="108" t="s">
        <v>258</v>
      </c>
      <c r="B20" s="109"/>
      <c r="C20" s="41">
        <f>SUM('Stavební rozpočet'!AH12:AH152)</f>
        <v>0</v>
      </c>
      <c r="D20" s="116" t="s">
        <v>47</v>
      </c>
      <c r="E20" s="117"/>
      <c r="F20" s="42" t="s">
        <v>47</v>
      </c>
      <c r="G20" s="116" t="s">
        <v>47</v>
      </c>
      <c r="H20" s="117"/>
      <c r="I20" s="42" t="s">
        <v>47</v>
      </c>
    </row>
    <row r="21" spans="1:9" ht="15.75" x14ac:dyDescent="0.25">
      <c r="A21" s="123" t="s">
        <v>259</v>
      </c>
      <c r="B21" s="124"/>
      <c r="C21" s="44">
        <f>SUM('Stavební rozpočet'!Z12:Z152)</f>
        <v>0</v>
      </c>
      <c r="D21" s="118" t="s">
        <v>47</v>
      </c>
      <c r="E21" s="119"/>
      <c r="F21" s="45" t="s">
        <v>47</v>
      </c>
      <c r="G21" s="118" t="s">
        <v>47</v>
      </c>
      <c r="H21" s="119"/>
      <c r="I21" s="45" t="s">
        <v>47</v>
      </c>
    </row>
    <row r="22" spans="1:9" ht="16.5" customHeight="1" x14ac:dyDescent="0.25">
      <c r="A22" s="125" t="s">
        <v>260</v>
      </c>
      <c r="B22" s="121"/>
      <c r="C22" s="46">
        <f>ROUND(SUM(C14:C21),2)</f>
        <v>0</v>
      </c>
      <c r="D22" s="120" t="s">
        <v>261</v>
      </c>
      <c r="E22" s="121"/>
      <c r="F22" s="46">
        <f>SUM(F14:F21)</f>
        <v>0</v>
      </c>
      <c r="G22" s="120" t="s">
        <v>262</v>
      </c>
      <c r="H22" s="121"/>
      <c r="I22" s="46">
        <f>SUM(I14:I21)</f>
        <v>0</v>
      </c>
    </row>
    <row r="23" spans="1:9" ht="15.75" x14ac:dyDescent="0.25">
      <c r="D23" s="108" t="s">
        <v>263</v>
      </c>
      <c r="E23" s="109"/>
      <c r="F23" s="47">
        <v>0</v>
      </c>
      <c r="G23" s="122" t="s">
        <v>264</v>
      </c>
      <c r="H23" s="109"/>
      <c r="I23" s="41">
        <v>0</v>
      </c>
    </row>
    <row r="24" spans="1:9" ht="15.75" x14ac:dyDescent="0.25">
      <c r="G24" s="108" t="s">
        <v>265</v>
      </c>
      <c r="H24" s="109"/>
      <c r="I24" s="44">
        <f>vorn_sum</f>
        <v>0</v>
      </c>
    </row>
    <row r="25" spans="1:9" ht="15.75" x14ac:dyDescent="0.25">
      <c r="G25" s="108" t="s">
        <v>266</v>
      </c>
      <c r="H25" s="109"/>
      <c r="I25" s="46">
        <v>0</v>
      </c>
    </row>
    <row r="27" spans="1:9" ht="15.75" x14ac:dyDescent="0.25">
      <c r="A27" s="110" t="s">
        <v>267</v>
      </c>
      <c r="B27" s="111"/>
      <c r="C27" s="48">
        <f>ROUND(SUM('Stavební rozpočet'!AJ12:AJ152),2)</f>
        <v>0</v>
      </c>
    </row>
    <row r="28" spans="1:9" ht="15.75" x14ac:dyDescent="0.25">
      <c r="A28" s="112" t="s">
        <v>268</v>
      </c>
      <c r="B28" s="113"/>
      <c r="C28" s="49">
        <f>ROUND(SUM('Stavební rozpočet'!AK12:AK152),2)</f>
        <v>0</v>
      </c>
      <c r="D28" s="114" t="s">
        <v>269</v>
      </c>
      <c r="E28" s="111"/>
      <c r="F28" s="48">
        <f>ROUND(C28*(12/100),2)</f>
        <v>0</v>
      </c>
      <c r="G28" s="114" t="s">
        <v>270</v>
      </c>
      <c r="H28" s="111"/>
      <c r="I28" s="48">
        <f>ROUND(SUM(C27:C29),2)</f>
        <v>0</v>
      </c>
    </row>
    <row r="29" spans="1:9" ht="15.75" x14ac:dyDescent="0.25">
      <c r="A29" s="112" t="s">
        <v>271</v>
      </c>
      <c r="B29" s="113"/>
      <c r="C29" s="49">
        <f>ROUND(SUM('Stavební rozpočet'!AL12:AL152),2)</f>
        <v>0</v>
      </c>
      <c r="D29" s="115" t="s">
        <v>272</v>
      </c>
      <c r="E29" s="113"/>
      <c r="F29" s="49">
        <f>ROUND(C29*(21/100),2)</f>
        <v>0</v>
      </c>
      <c r="G29" s="115" t="s">
        <v>273</v>
      </c>
      <c r="H29" s="113"/>
      <c r="I29" s="49">
        <f>ROUND(SUM(F28:F29)+I28,2)</f>
        <v>0</v>
      </c>
    </row>
    <row r="31" spans="1:9" x14ac:dyDescent="0.25">
      <c r="A31" s="105" t="s">
        <v>274</v>
      </c>
      <c r="B31" s="97"/>
      <c r="C31" s="98"/>
      <c r="D31" s="96" t="s">
        <v>275</v>
      </c>
      <c r="E31" s="97"/>
      <c r="F31" s="98"/>
      <c r="G31" s="96" t="s">
        <v>276</v>
      </c>
      <c r="H31" s="97"/>
      <c r="I31" s="98"/>
    </row>
    <row r="32" spans="1:9" x14ac:dyDescent="0.25">
      <c r="A32" s="106" t="s">
        <v>47</v>
      </c>
      <c r="B32" s="100"/>
      <c r="C32" s="101"/>
      <c r="D32" s="99" t="s">
        <v>47</v>
      </c>
      <c r="E32" s="100"/>
      <c r="F32" s="101"/>
      <c r="G32" s="99" t="s">
        <v>47</v>
      </c>
      <c r="H32" s="100"/>
      <c r="I32" s="101"/>
    </row>
    <row r="33" spans="1:9" x14ac:dyDescent="0.25">
      <c r="A33" s="106" t="s">
        <v>47</v>
      </c>
      <c r="B33" s="100"/>
      <c r="C33" s="101"/>
      <c r="D33" s="99" t="s">
        <v>47</v>
      </c>
      <c r="E33" s="100"/>
      <c r="F33" s="101"/>
      <c r="G33" s="99" t="s">
        <v>47</v>
      </c>
      <c r="H33" s="100"/>
      <c r="I33" s="101"/>
    </row>
    <row r="34" spans="1:9" x14ac:dyDescent="0.25">
      <c r="A34" s="106" t="s">
        <v>47</v>
      </c>
      <c r="B34" s="100"/>
      <c r="C34" s="101"/>
      <c r="D34" s="99" t="s">
        <v>47</v>
      </c>
      <c r="E34" s="100"/>
      <c r="F34" s="101"/>
      <c r="G34" s="99" t="s">
        <v>47</v>
      </c>
      <c r="H34" s="100"/>
      <c r="I34" s="101"/>
    </row>
    <row r="35" spans="1:9" x14ac:dyDescent="0.25">
      <c r="A35" s="107" t="s">
        <v>277</v>
      </c>
      <c r="B35" s="103"/>
      <c r="C35" s="104"/>
      <c r="D35" s="102" t="s">
        <v>277</v>
      </c>
      <c r="E35" s="103"/>
      <c r="F35" s="104"/>
      <c r="G35" s="102" t="s">
        <v>277</v>
      </c>
      <c r="H35" s="103"/>
      <c r="I35" s="104"/>
    </row>
    <row r="36" spans="1:9" x14ac:dyDescent="0.25">
      <c r="A36" s="50" t="s">
        <v>235</v>
      </c>
    </row>
    <row r="37" spans="1:9" ht="12.75" customHeight="1" x14ac:dyDescent="0.25">
      <c r="A37" s="94" t="s">
        <v>298</v>
      </c>
      <c r="B37" s="95"/>
      <c r="C37" s="95"/>
      <c r="D37" s="95"/>
      <c r="E37" s="95"/>
      <c r="F37" s="95"/>
      <c r="G37" s="95"/>
      <c r="H37" s="95"/>
      <c r="I37" s="95"/>
    </row>
    <row r="38" spans="1:9" ht="15" customHeight="1" x14ac:dyDescent="0.25">
      <c r="A38" s="61" t="s">
        <v>295</v>
      </c>
      <c r="B38" s="61"/>
      <c r="C38" s="61" t="s">
        <v>296</v>
      </c>
      <c r="D38" s="61"/>
      <c r="E38" s="61"/>
      <c r="F38" s="61"/>
      <c r="G38" s="61"/>
      <c r="H38" s="61"/>
      <c r="I38" s="61"/>
    </row>
    <row r="39" spans="1:9" ht="15" customHeight="1" x14ac:dyDescent="0.25">
      <c r="A39" s="61"/>
      <c r="B39" s="61"/>
      <c r="C39" s="61" t="s">
        <v>297</v>
      </c>
      <c r="D39" s="61"/>
      <c r="E39" s="61"/>
      <c r="F39" s="61"/>
      <c r="G39" s="61"/>
      <c r="H39" s="61"/>
      <c r="I39" s="61"/>
    </row>
    <row r="40" spans="1:9" ht="15" customHeight="1" x14ac:dyDescent="0.25">
      <c r="A40" s="61"/>
      <c r="B40" s="61"/>
      <c r="C40" s="61"/>
      <c r="D40" s="61"/>
      <c r="E40" s="61"/>
      <c r="F40" s="61"/>
      <c r="G40" s="61"/>
      <c r="H40" s="61"/>
      <c r="I40" s="61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34" t="s">
        <v>207</v>
      </c>
      <c r="B1" s="85"/>
      <c r="C1" s="85"/>
      <c r="D1" s="85"/>
      <c r="E1" s="85"/>
      <c r="F1" s="85"/>
      <c r="G1" s="85"/>
      <c r="H1" s="85"/>
      <c r="I1" s="85"/>
    </row>
    <row r="2" spans="1:9" x14ac:dyDescent="0.25">
      <c r="A2" s="86" t="s">
        <v>1</v>
      </c>
      <c r="B2" s="76"/>
      <c r="C2" s="91" t="str">
        <f>'Stavební rozpočet'!C2</f>
        <v>HŘBITOV - OPRAVA ZPEVNĚNÝCH PLOCH, ŠLAPANICE</v>
      </c>
      <c r="D2" s="92"/>
      <c r="E2" s="90" t="s">
        <v>3</v>
      </c>
      <c r="F2" s="90" t="str">
        <f>'Stavební rozpočet'!I2</f>
        <v> </v>
      </c>
      <c r="G2" s="76"/>
      <c r="H2" s="90" t="s">
        <v>237</v>
      </c>
      <c r="I2" s="77" t="s">
        <v>47</v>
      </c>
    </row>
    <row r="3" spans="1:9" ht="15" customHeight="1" x14ac:dyDescent="0.25">
      <c r="A3" s="87"/>
      <c r="B3" s="68"/>
      <c r="C3" s="93"/>
      <c r="D3" s="93"/>
      <c r="E3" s="68"/>
      <c r="F3" s="68"/>
      <c r="G3" s="68"/>
      <c r="H3" s="68"/>
      <c r="I3" s="78"/>
    </row>
    <row r="4" spans="1:9" x14ac:dyDescent="0.25">
      <c r="A4" s="88" t="s">
        <v>5</v>
      </c>
      <c r="B4" s="68"/>
      <c r="C4" s="67" t="str">
        <f>'Stavební rozpočet'!C4</f>
        <v>SO 01 ZPEVNĚNÉ PLOCHY - 5. etapa</v>
      </c>
      <c r="D4" s="68"/>
      <c r="E4" s="67" t="s">
        <v>8</v>
      </c>
      <c r="F4" s="67" t="str">
        <f>'Stavební rozpočet'!I4</f>
        <v> </v>
      </c>
      <c r="G4" s="68"/>
      <c r="H4" s="67" t="s">
        <v>237</v>
      </c>
      <c r="I4" s="78" t="s">
        <v>47</v>
      </c>
    </row>
    <row r="5" spans="1:9" ht="15" customHeight="1" x14ac:dyDescent="0.25">
      <c r="A5" s="87"/>
      <c r="B5" s="68"/>
      <c r="C5" s="68"/>
      <c r="D5" s="68"/>
      <c r="E5" s="68"/>
      <c r="F5" s="68"/>
      <c r="G5" s="68"/>
      <c r="H5" s="68"/>
      <c r="I5" s="78"/>
    </row>
    <row r="6" spans="1:9" x14ac:dyDescent="0.25">
      <c r="A6" s="88" t="s">
        <v>9</v>
      </c>
      <c r="B6" s="68"/>
      <c r="C6" s="67" t="str">
        <f>'Stavební rozpočet'!C6</f>
        <v>K.Ú. Šlapanice</v>
      </c>
      <c r="D6" s="68"/>
      <c r="E6" s="67" t="s">
        <v>12</v>
      </c>
      <c r="F6" s="67" t="str">
        <f>'Stavební rozpočet'!I6</f>
        <v> </v>
      </c>
      <c r="G6" s="68"/>
      <c r="H6" s="67" t="s">
        <v>237</v>
      </c>
      <c r="I6" s="78" t="s">
        <v>47</v>
      </c>
    </row>
    <row r="7" spans="1:9" ht="15" customHeight="1" x14ac:dyDescent="0.25">
      <c r="A7" s="87"/>
      <c r="B7" s="68"/>
      <c r="C7" s="68"/>
      <c r="D7" s="68"/>
      <c r="E7" s="68"/>
      <c r="F7" s="68"/>
      <c r="G7" s="68"/>
      <c r="H7" s="68"/>
      <c r="I7" s="78"/>
    </row>
    <row r="8" spans="1:9" x14ac:dyDescent="0.25">
      <c r="A8" s="88" t="s">
        <v>7</v>
      </c>
      <c r="B8" s="68"/>
      <c r="C8" s="67">
        <f>'Stavební rozpočet'!G4</f>
        <v>0</v>
      </c>
      <c r="D8" s="68"/>
      <c r="E8" s="67" t="s">
        <v>11</v>
      </c>
      <c r="F8" s="67">
        <f>'Stavební rozpočet'!G6</f>
        <v>0</v>
      </c>
      <c r="G8" s="68"/>
      <c r="H8" s="68" t="s">
        <v>238</v>
      </c>
      <c r="I8" s="135">
        <v>51</v>
      </c>
    </row>
    <row r="9" spans="1:9" x14ac:dyDescent="0.25">
      <c r="A9" s="87"/>
      <c r="B9" s="68"/>
      <c r="C9" s="68"/>
      <c r="D9" s="68"/>
      <c r="E9" s="68"/>
      <c r="F9" s="68"/>
      <c r="G9" s="68"/>
      <c r="H9" s="68"/>
      <c r="I9" s="78"/>
    </row>
    <row r="10" spans="1:9" x14ac:dyDescent="0.25">
      <c r="A10" s="88" t="s">
        <v>13</v>
      </c>
      <c r="B10" s="68"/>
      <c r="C10" s="67" t="str">
        <f>'Stavební rozpočet'!C8</f>
        <v>8225922</v>
      </c>
      <c r="D10" s="68"/>
      <c r="E10" s="67" t="s">
        <v>16</v>
      </c>
      <c r="F10" s="67">
        <f>'Stavební rozpočet'!I8</f>
        <v>0</v>
      </c>
      <c r="G10" s="68"/>
      <c r="H10" s="68" t="s">
        <v>239</v>
      </c>
      <c r="I10" s="126">
        <f>'Stavební rozpočet'!G8</f>
        <v>0</v>
      </c>
    </row>
    <row r="11" spans="1:9" x14ac:dyDescent="0.25">
      <c r="A11" s="133"/>
      <c r="B11" s="65"/>
      <c r="C11" s="65"/>
      <c r="D11" s="65"/>
      <c r="E11" s="65"/>
      <c r="F11" s="65"/>
      <c r="G11" s="65"/>
      <c r="H11" s="65"/>
      <c r="I11" s="127"/>
    </row>
    <row r="13" spans="1:9" ht="15.75" x14ac:dyDescent="0.25">
      <c r="A13" s="151" t="s">
        <v>278</v>
      </c>
      <c r="B13" s="151"/>
      <c r="C13" s="151"/>
      <c r="D13" s="151"/>
      <c r="E13" s="151"/>
    </row>
    <row r="14" spans="1:9" x14ac:dyDescent="0.25">
      <c r="A14" s="152" t="s">
        <v>279</v>
      </c>
      <c r="B14" s="153"/>
      <c r="C14" s="153"/>
      <c r="D14" s="153"/>
      <c r="E14" s="154"/>
      <c r="F14" s="51" t="s">
        <v>280</v>
      </c>
      <c r="G14" s="51" t="s">
        <v>281</v>
      </c>
      <c r="H14" s="51" t="s">
        <v>282</v>
      </c>
      <c r="I14" s="51" t="s">
        <v>280</v>
      </c>
    </row>
    <row r="15" spans="1:9" x14ac:dyDescent="0.25">
      <c r="A15" s="136" t="s">
        <v>249</v>
      </c>
      <c r="B15" s="137"/>
      <c r="C15" s="137"/>
      <c r="D15" s="137"/>
      <c r="E15" s="138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36" t="s">
        <v>250</v>
      </c>
      <c r="B16" s="137"/>
      <c r="C16" s="137"/>
      <c r="D16" s="137"/>
      <c r="E16" s="138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39" t="s">
        <v>253</v>
      </c>
      <c r="B17" s="140"/>
      <c r="C17" s="140"/>
      <c r="D17" s="140"/>
      <c r="E17" s="141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2" t="s">
        <v>283</v>
      </c>
      <c r="B18" s="143"/>
      <c r="C18" s="143"/>
      <c r="D18" s="143"/>
      <c r="E18" s="144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52" t="s">
        <v>246</v>
      </c>
      <c r="B20" s="153"/>
      <c r="C20" s="153"/>
      <c r="D20" s="153"/>
      <c r="E20" s="154"/>
      <c r="F20" s="51" t="s">
        <v>280</v>
      </c>
      <c r="G20" s="51" t="s">
        <v>281</v>
      </c>
      <c r="H20" s="51" t="s">
        <v>282</v>
      </c>
      <c r="I20" s="51" t="s">
        <v>280</v>
      </c>
    </row>
    <row r="21" spans="1:9" x14ac:dyDescent="0.25">
      <c r="A21" s="136" t="s">
        <v>218</v>
      </c>
      <c r="B21" s="137"/>
      <c r="C21" s="137"/>
      <c r="D21" s="137"/>
      <c r="E21" s="138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36" t="s">
        <v>251</v>
      </c>
      <c r="B22" s="137"/>
      <c r="C22" s="137"/>
      <c r="D22" s="137"/>
      <c r="E22" s="138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36" t="s">
        <v>254</v>
      </c>
      <c r="B23" s="137"/>
      <c r="C23" s="137"/>
      <c r="D23" s="137"/>
      <c r="E23" s="138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36" t="s">
        <v>229</v>
      </c>
      <c r="B24" s="137"/>
      <c r="C24" s="137"/>
      <c r="D24" s="137"/>
      <c r="E24" s="138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36" t="s">
        <v>256</v>
      </c>
      <c r="B25" s="137"/>
      <c r="C25" s="137"/>
      <c r="D25" s="137"/>
      <c r="E25" s="138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39" t="s">
        <v>257</v>
      </c>
      <c r="B26" s="140"/>
      <c r="C26" s="140"/>
      <c r="D26" s="140"/>
      <c r="E26" s="141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2" t="s">
        <v>284</v>
      </c>
      <c r="B27" s="143"/>
      <c r="C27" s="143"/>
      <c r="D27" s="143"/>
      <c r="E27" s="144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45" t="s">
        <v>285</v>
      </c>
      <c r="B29" s="146"/>
      <c r="C29" s="146"/>
      <c r="D29" s="146"/>
      <c r="E29" s="147"/>
      <c r="F29" s="148">
        <f>I18+I27</f>
        <v>0</v>
      </c>
      <c r="G29" s="149"/>
      <c r="H29" s="149"/>
      <c r="I29" s="150"/>
    </row>
    <row r="33" spans="1:9" ht="15.75" x14ac:dyDescent="0.25">
      <c r="A33" s="151" t="s">
        <v>286</v>
      </c>
      <c r="B33" s="151"/>
      <c r="C33" s="151"/>
      <c r="D33" s="151"/>
      <c r="E33" s="151"/>
    </row>
    <row r="34" spans="1:9" x14ac:dyDescent="0.25">
      <c r="A34" s="152" t="s">
        <v>287</v>
      </c>
      <c r="B34" s="153"/>
      <c r="C34" s="153"/>
      <c r="D34" s="153"/>
      <c r="E34" s="154"/>
      <c r="F34" s="51" t="s">
        <v>280</v>
      </c>
      <c r="G34" s="51" t="s">
        <v>281</v>
      </c>
      <c r="H34" s="51" t="s">
        <v>282</v>
      </c>
      <c r="I34" s="51" t="s">
        <v>280</v>
      </c>
    </row>
    <row r="35" spans="1:9" x14ac:dyDescent="0.25">
      <c r="A35" s="136" t="s">
        <v>209</v>
      </c>
      <c r="B35" s="137"/>
      <c r="C35" s="137"/>
      <c r="D35" s="137"/>
      <c r="E35" s="138"/>
      <c r="F35" s="52">
        <f>SUM('Stavební rozpočet'!BM12:BM152)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36" t="s">
        <v>288</v>
      </c>
      <c r="B36" s="137"/>
      <c r="C36" s="137"/>
      <c r="D36" s="137"/>
      <c r="E36" s="138"/>
      <c r="F36" s="52">
        <f>SUM('Stavební rozpočet'!BN12:BN152)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36" t="s">
        <v>218</v>
      </c>
      <c r="B37" s="137"/>
      <c r="C37" s="137"/>
      <c r="D37" s="137"/>
      <c r="E37" s="138"/>
      <c r="F37" s="52">
        <f>SUM('Stavební rozpočet'!BO12:BO152)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36" t="s">
        <v>289</v>
      </c>
      <c r="B38" s="137"/>
      <c r="C38" s="137"/>
      <c r="D38" s="137"/>
      <c r="E38" s="138"/>
      <c r="F38" s="52">
        <f>SUM('Stavební rozpočet'!BP12:BP152)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36" t="s">
        <v>290</v>
      </c>
      <c r="B39" s="137"/>
      <c r="C39" s="137"/>
      <c r="D39" s="137"/>
      <c r="E39" s="138"/>
      <c r="F39" s="52">
        <f>SUM('Stavební rozpočet'!BQ12:BQ152)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36" t="s">
        <v>254</v>
      </c>
      <c r="B40" s="137"/>
      <c r="C40" s="137"/>
      <c r="D40" s="137"/>
      <c r="E40" s="138"/>
      <c r="F40" s="52">
        <f>SUM('Stavební rozpočet'!BR12:BR152)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36" t="s">
        <v>229</v>
      </c>
      <c r="B41" s="137"/>
      <c r="C41" s="137"/>
      <c r="D41" s="137"/>
      <c r="E41" s="138"/>
      <c r="F41" s="52">
        <f>SUM('Stavební rozpočet'!BS12:BS152)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36" t="s">
        <v>291</v>
      </c>
      <c r="B42" s="137"/>
      <c r="C42" s="137"/>
      <c r="D42" s="137"/>
      <c r="E42" s="138"/>
      <c r="F42" s="52">
        <f>SUM('Stavební rozpočet'!BT12:BT152)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36" t="s">
        <v>292</v>
      </c>
      <c r="B43" s="137"/>
      <c r="C43" s="137"/>
      <c r="D43" s="137"/>
      <c r="E43" s="138"/>
      <c r="F43" s="52">
        <f>SUM('Stavební rozpočet'!BU12:BU152)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39" t="s">
        <v>293</v>
      </c>
      <c r="B44" s="140"/>
      <c r="C44" s="140"/>
      <c r="D44" s="140"/>
      <c r="E44" s="141"/>
      <c r="F44" s="54">
        <f>SUM('Stavební rozpočet'!BV12:BV152)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2" t="s">
        <v>294</v>
      </c>
      <c r="B45" s="143"/>
      <c r="C45" s="143"/>
      <c r="D45" s="143"/>
      <c r="E45" s="144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dcterms:created xsi:type="dcterms:W3CDTF">2021-06-10T20:06:38Z</dcterms:created>
  <dcterms:modified xsi:type="dcterms:W3CDTF">2025-10-08T14:53:43Z</dcterms:modified>
</cp:coreProperties>
</file>